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12420" windowHeight="8940" activeTab="1"/>
  </bookViews>
  <sheets>
    <sheet name="сводная информация" sheetId="1" r:id="rId1"/>
    <sheet name="пк" sheetId="2" r:id="rId2"/>
  </sheets>
  <definedNames>
    <definedName name="_xlnm._FilterDatabase" localSheetId="1" hidden="1">'пк'!$A$1:$AE$57</definedName>
  </definedNames>
  <calcPr fullCalcOnLoad="1"/>
</workbook>
</file>

<file path=xl/sharedStrings.xml><?xml version="1.0" encoding="utf-8"?>
<sst xmlns="http://schemas.openxmlformats.org/spreadsheetml/2006/main" count="688" uniqueCount="294">
  <si>
    <t>№ ОУ</t>
  </si>
  <si>
    <t>Фамилия</t>
  </si>
  <si>
    <t>Имя</t>
  </si>
  <si>
    <t>Отчество</t>
  </si>
  <si>
    <t>Пол</t>
  </si>
  <si>
    <t>Уровень образования</t>
  </si>
  <si>
    <t xml:space="preserve">Должность </t>
  </si>
  <si>
    <t>Преподаваемый предмет (для ПДО -  направление, для воспитателей дошк. - программа)</t>
  </si>
  <si>
    <t>Гр. РУО (год посл.)</t>
  </si>
  <si>
    <t>Гр. ГУО (год посл.)</t>
  </si>
  <si>
    <t>Гр. МОиН Чел обл (год)</t>
  </si>
  <si>
    <t xml:space="preserve">Отрасл. награды </t>
  </si>
  <si>
    <t>год нагр</t>
  </si>
  <si>
    <t>Гос. нагр</t>
  </si>
  <si>
    <t>Поощрения</t>
  </si>
  <si>
    <t>год</t>
  </si>
  <si>
    <t>Ученая степень / Ученое звание</t>
  </si>
  <si>
    <t>Название ВУЗа (Ср.спец.ОУ)</t>
  </si>
  <si>
    <t>год окончания</t>
  </si>
  <si>
    <t>специальность по диплому</t>
  </si>
  <si>
    <t>ж</t>
  </si>
  <si>
    <t>высшее</t>
  </si>
  <si>
    <t>учитель</t>
  </si>
  <si>
    <t>нач. классы</t>
  </si>
  <si>
    <t>вторая</t>
  </si>
  <si>
    <t>Ольга</t>
  </si>
  <si>
    <t>Викторовна</t>
  </si>
  <si>
    <t>ин.язык (а)</t>
  </si>
  <si>
    <t>математика</t>
  </si>
  <si>
    <t>прибыл</t>
  </si>
  <si>
    <t>август</t>
  </si>
  <si>
    <t>Наталья</t>
  </si>
  <si>
    <t>Петровна</t>
  </si>
  <si>
    <t>физкультура</t>
  </si>
  <si>
    <t>Анатольевна</t>
  </si>
  <si>
    <t>технология</t>
  </si>
  <si>
    <t>высшая</t>
  </si>
  <si>
    <t>Геннадьевна</t>
  </si>
  <si>
    <t>Елена</t>
  </si>
  <si>
    <t>Любовь</t>
  </si>
  <si>
    <t>Николаевна</t>
  </si>
  <si>
    <t>физика</t>
  </si>
  <si>
    <t>по возрасту</t>
  </si>
  <si>
    <t>Ирина</t>
  </si>
  <si>
    <t>рус. язык и лит.</t>
  </si>
  <si>
    <t>Михайловна</t>
  </si>
  <si>
    <t>ср.спец.</t>
  </si>
  <si>
    <t>музыка</t>
  </si>
  <si>
    <t>химия</t>
  </si>
  <si>
    <t>по выслуге</t>
  </si>
  <si>
    <t>Ивановна</t>
  </si>
  <si>
    <t>Людмила</t>
  </si>
  <si>
    <t>Владимировна</t>
  </si>
  <si>
    <t>биология</t>
  </si>
  <si>
    <t>ПДО</t>
  </si>
  <si>
    <t>первая</t>
  </si>
  <si>
    <t>педагог-психолог</t>
  </si>
  <si>
    <t>Светлана</t>
  </si>
  <si>
    <t>история, обществознание</t>
  </si>
  <si>
    <t>другая отрасль</t>
  </si>
  <si>
    <t>м</t>
  </si>
  <si>
    <t>среднее</t>
  </si>
  <si>
    <t>выбыл</t>
  </si>
  <si>
    <t>география</t>
  </si>
  <si>
    <t>модульные</t>
  </si>
  <si>
    <t>молодой специалист</t>
  </si>
  <si>
    <t>ЧГПУ</t>
  </si>
  <si>
    <t>педагог-организатор</t>
  </si>
  <si>
    <t>учитель математики</t>
  </si>
  <si>
    <t>учитель-логопед</t>
  </si>
  <si>
    <t>соответствие</t>
  </si>
  <si>
    <r>
      <t xml:space="preserve">Дата рожд.(формат ДАТА: </t>
    </r>
    <r>
      <rPr>
        <b/>
        <i/>
        <sz val="8"/>
        <rFont val="Times New Roman"/>
        <family val="1"/>
      </rPr>
      <t>хх.хх.хххх</t>
    </r>
    <r>
      <rPr>
        <sz val="8"/>
        <rFont val="Times New Roman"/>
        <family val="1"/>
      </rPr>
      <t>)</t>
    </r>
  </si>
  <si>
    <r>
      <t>Отметка о работающих пенсионерах (</t>
    </r>
    <r>
      <rPr>
        <b/>
        <i/>
        <sz val="8"/>
        <rFont val="Times New Roman"/>
        <family val="1"/>
      </rPr>
      <t>по выслуге, по возрасту</t>
    </r>
    <r>
      <rPr>
        <sz val="8"/>
        <rFont val="Times New Roman"/>
        <family val="1"/>
      </rPr>
      <t>)</t>
    </r>
  </si>
  <si>
    <r>
      <t xml:space="preserve">Курсы </t>
    </r>
    <r>
      <rPr>
        <b/>
        <u val="single"/>
        <sz val="8"/>
        <rFont val="Times New Roman"/>
        <family val="1"/>
      </rPr>
      <t xml:space="preserve">переподготовки  объем &gt;500 ч. </t>
    </r>
    <r>
      <rPr>
        <sz val="8"/>
        <rFont val="Times New Roman"/>
        <family val="1"/>
      </rPr>
      <t>(где, квалификация, год получения диплома)</t>
    </r>
  </si>
  <si>
    <r>
      <t>Для молодых спец (стаж 1-3 года).:</t>
    </r>
    <r>
      <rPr>
        <sz val="8"/>
        <color indexed="62"/>
        <rFont val="Times New Roman"/>
        <family val="1"/>
      </rPr>
      <t xml:space="preserve"> </t>
    </r>
    <r>
      <rPr>
        <sz val="8"/>
        <rFont val="Times New Roman"/>
        <family val="1"/>
      </rPr>
      <t>дата  поступления в ОУ</t>
    </r>
  </si>
  <si>
    <t>Должность</t>
  </si>
  <si>
    <t>ОУ№</t>
  </si>
  <si>
    <t>руководители</t>
  </si>
  <si>
    <t>педагоги</t>
  </si>
  <si>
    <t>ВСЕГО</t>
  </si>
  <si>
    <t>в т.ч. молодые специалисты</t>
  </si>
  <si>
    <t>АТТЕСТАЦИЯ</t>
  </si>
  <si>
    <t>Аттестовано</t>
  </si>
  <si>
    <t>не аттестовано</t>
  </si>
  <si>
    <t>Возрастной состав</t>
  </si>
  <si>
    <t>До 30 лет</t>
  </si>
  <si>
    <t>31-35 лет</t>
  </si>
  <si>
    <t>36-40 лет</t>
  </si>
  <si>
    <t>41-50 лет</t>
  </si>
  <si>
    <t>51-60 лет</t>
  </si>
  <si>
    <t>пенсионеры по выслуге</t>
  </si>
  <si>
    <t>пенсионеры по возрасту</t>
  </si>
  <si>
    <t>Всего</t>
  </si>
  <si>
    <t>ОБРАЗОВАНИЕ</t>
  </si>
  <si>
    <t xml:space="preserve"> СТАЖ РАБОТЫ</t>
  </si>
  <si>
    <t>&lt;3</t>
  </si>
  <si>
    <t>3-10 лет</t>
  </si>
  <si>
    <t>11-20 лет</t>
  </si>
  <si>
    <t>&gt;20</t>
  </si>
  <si>
    <t>педагоги (пед.стаж)</t>
  </si>
  <si>
    <t>руководители (рук.стаж)</t>
  </si>
  <si>
    <t>Информацию подготовил:</t>
  </si>
  <si>
    <t>Ф.И.О.</t>
  </si>
  <si>
    <t>Конт.телефон</t>
  </si>
  <si>
    <r>
      <t>Аттестация по должности (</t>
    </r>
    <r>
      <rPr>
        <b/>
        <i/>
        <sz val="8"/>
        <rFont val="Times New Roman"/>
        <family val="1"/>
      </rPr>
      <t>соответствие, вторая, первая, высшая</t>
    </r>
    <r>
      <rPr>
        <sz val="8"/>
        <rFont val="Times New Roman"/>
        <family val="1"/>
      </rPr>
      <t>)</t>
    </r>
  </si>
  <si>
    <t>Руководитель</t>
  </si>
  <si>
    <t>МП</t>
  </si>
  <si>
    <t>(расшифровка подписи)</t>
  </si>
  <si>
    <t>высшее пед.</t>
  </si>
  <si>
    <t>ср.спец. пед.</t>
  </si>
  <si>
    <t>педкласс</t>
  </si>
  <si>
    <t>худ.-эст.</t>
  </si>
  <si>
    <t>Когда выбыл/ прибыл (месяц)</t>
  </si>
  <si>
    <t>Куда/откуда (декретный, молодой специалист, другое ОУ, другая отрасль, пенсия)</t>
  </si>
  <si>
    <t>&gt;60 лет</t>
  </si>
  <si>
    <t>ПК,РК</t>
  </si>
  <si>
    <t xml:space="preserve">сумма </t>
  </si>
  <si>
    <t>Курсовая подготовка</t>
  </si>
  <si>
    <t>имеют КП*</t>
  </si>
  <si>
    <t>)*- в т.ч. молодые специалисты</t>
  </si>
  <si>
    <t>Васильевна</t>
  </si>
  <si>
    <t>Юрьевна</t>
  </si>
  <si>
    <t>Татьяна</t>
  </si>
  <si>
    <t>Степановна</t>
  </si>
  <si>
    <t>Олеговна</t>
  </si>
  <si>
    <t>Токарева</t>
  </si>
  <si>
    <t>Лариса</t>
  </si>
  <si>
    <t>Алексей</t>
  </si>
  <si>
    <t>музей</t>
  </si>
  <si>
    <t>Борисовна</t>
  </si>
  <si>
    <t>Вера</t>
  </si>
  <si>
    <t>Евгеньевна</t>
  </si>
  <si>
    <t>Яковлева</t>
  </si>
  <si>
    <t>Валентиновна</t>
  </si>
  <si>
    <t>Дмитриевна</t>
  </si>
  <si>
    <t>Вячеславовна</t>
  </si>
  <si>
    <t>Соколова</t>
  </si>
  <si>
    <t>Роза</t>
  </si>
  <si>
    <t>Постовалова</t>
  </si>
  <si>
    <t>Ануфриева</t>
  </si>
  <si>
    <t>Болтачева</t>
  </si>
  <si>
    <t>Голева</t>
  </si>
  <si>
    <t>Григорьева</t>
  </si>
  <si>
    <t>Зайдель</t>
  </si>
  <si>
    <t>Кадулина</t>
  </si>
  <si>
    <t>Гумаровна</t>
  </si>
  <si>
    <t>Колупаева</t>
  </si>
  <si>
    <t>Лайкова</t>
  </si>
  <si>
    <t>Малоземова</t>
  </si>
  <si>
    <t>Новоселова</t>
  </si>
  <si>
    <t>Плосконенко</t>
  </si>
  <si>
    <t>Семенович</t>
  </si>
  <si>
    <t>Тимошенко</t>
  </si>
  <si>
    <t xml:space="preserve">Усынина </t>
  </si>
  <si>
    <t xml:space="preserve">Светлана </t>
  </si>
  <si>
    <t>Филиппова</t>
  </si>
  <si>
    <t>Хафизова</t>
  </si>
  <si>
    <t>Храмкова</t>
  </si>
  <si>
    <t>Гульфера</t>
  </si>
  <si>
    <t>Рашитовна</t>
  </si>
  <si>
    <t>Цветкова</t>
  </si>
  <si>
    <t>Шибанова</t>
  </si>
  <si>
    <t>Табуева</t>
  </si>
  <si>
    <t>Малышева</t>
  </si>
  <si>
    <t>Алехина</t>
  </si>
  <si>
    <t>Михайлова</t>
  </si>
  <si>
    <t>Траспова</t>
  </si>
  <si>
    <t>Павловна</t>
  </si>
  <si>
    <t>ЧПК №1</t>
  </si>
  <si>
    <t>учитель иностранного языка начальной и основной общеобразовательной школы</t>
  </si>
  <si>
    <t>Сироткина Елена Анатольевна</t>
  </si>
  <si>
    <t>заместитель директора по УВР</t>
  </si>
  <si>
    <t>Галина</t>
  </si>
  <si>
    <t>педагог-библиотекарь</t>
  </si>
  <si>
    <t>Сальникова</t>
  </si>
  <si>
    <t>Романова</t>
  </si>
  <si>
    <t>Юлия</t>
  </si>
  <si>
    <t>Фуатовна</t>
  </si>
  <si>
    <t>Инна</t>
  </si>
  <si>
    <t xml:space="preserve">Мишустина </t>
  </si>
  <si>
    <t>Нургалеев</t>
  </si>
  <si>
    <t>Руслан</t>
  </si>
  <si>
    <t>Рамильевич</t>
  </si>
  <si>
    <t>педагог по физической культуре учитель безопасности жизнедеятельности</t>
  </si>
  <si>
    <t>Ромаданова</t>
  </si>
  <si>
    <t>Дарья</t>
  </si>
  <si>
    <t>Александровна</t>
  </si>
  <si>
    <t>учитель немецкого и английского языка</t>
  </si>
  <si>
    <t>Шарафутдинова</t>
  </si>
  <si>
    <t>Айфара</t>
  </si>
  <si>
    <t>Катиповна</t>
  </si>
  <si>
    <t>Смолякова</t>
  </si>
  <si>
    <t>Оксана</t>
  </si>
  <si>
    <t>Сергеевна</t>
  </si>
  <si>
    <t>Репина</t>
  </si>
  <si>
    <t>Кричигин</t>
  </si>
  <si>
    <t>сентябрь</t>
  </si>
  <si>
    <t>Андреевич</t>
  </si>
  <si>
    <t>Анастасия</t>
  </si>
  <si>
    <t>учитель физики и математики</t>
  </si>
  <si>
    <t>Шафикова</t>
  </si>
  <si>
    <t>Олеся</t>
  </si>
  <si>
    <t>Фаритовна</t>
  </si>
  <si>
    <t>Матвеева</t>
  </si>
  <si>
    <t>Алина</t>
  </si>
  <si>
    <t>Муратовна</t>
  </si>
  <si>
    <t>тьютор</t>
  </si>
  <si>
    <t>Движение с 01.06.2015 до 01.06.2016 (выбыл, прибыл)</t>
  </si>
  <si>
    <t>Исмаилова</t>
  </si>
  <si>
    <t xml:space="preserve">Венера </t>
  </si>
  <si>
    <t>Телюк</t>
  </si>
  <si>
    <t>Кирилл</t>
  </si>
  <si>
    <t>Русланович</t>
  </si>
  <si>
    <t>бакалавр</t>
  </si>
  <si>
    <t>Александр</t>
  </si>
  <si>
    <t xml:space="preserve">Кондрина </t>
  </si>
  <si>
    <t>Игизбаев</t>
  </si>
  <si>
    <t>Аскар</t>
  </si>
  <si>
    <t>Асылбекович</t>
  </si>
  <si>
    <t>Тищенко</t>
  </si>
  <si>
    <t>Гольц</t>
  </si>
  <si>
    <t>Полина</t>
  </si>
  <si>
    <t>Андреевна</t>
  </si>
  <si>
    <t>Потапчук</t>
  </si>
  <si>
    <t>Мария</t>
  </si>
  <si>
    <t>Камалова</t>
  </si>
  <si>
    <t>Розалия</t>
  </si>
  <si>
    <t>Рифовна</t>
  </si>
  <si>
    <t>ин.язык(а)</t>
  </si>
  <si>
    <t>Кабардина</t>
  </si>
  <si>
    <t>ЧПК № 1</t>
  </si>
  <si>
    <t>учитель начальных классов</t>
  </si>
  <si>
    <t>Саблин</t>
  </si>
  <si>
    <t>Михайлович</t>
  </si>
  <si>
    <t>ЮУрГПУ</t>
  </si>
  <si>
    <t>Шалёва</t>
  </si>
  <si>
    <t>Тиханова</t>
  </si>
  <si>
    <t>Мухарамовна</t>
  </si>
  <si>
    <t>Арнольд</t>
  </si>
  <si>
    <t>Александра</t>
  </si>
  <si>
    <t>Валентинована</t>
  </si>
  <si>
    <t>ЮУрГУ</t>
  </si>
  <si>
    <t>Масленникова</t>
  </si>
  <si>
    <t>Евгения</t>
  </si>
  <si>
    <t>ЮУрГИИ</t>
  </si>
  <si>
    <t>Менеджер социально-культурной деятельности</t>
  </si>
  <si>
    <t>Преподаватель, тренер по спортивным играм</t>
  </si>
  <si>
    <t>Учитель математики и английского языка</t>
  </si>
  <si>
    <t>Филолог. Преподаватель</t>
  </si>
  <si>
    <t>Учитель физики и английского языка</t>
  </si>
  <si>
    <t>Учитель географии и биологии</t>
  </si>
  <si>
    <t>Учитель русского языка и литературы</t>
  </si>
  <si>
    <t>Учитель истории и обществоведения средней школы</t>
  </si>
  <si>
    <t>Учитель истории и социально-экономических дисциплин</t>
  </si>
  <si>
    <t>Учитель начальных классов</t>
  </si>
  <si>
    <t>Учитель математики, информатики и ВТ</t>
  </si>
  <si>
    <t>Преподаватель, тренер по легкой атлетике</t>
  </si>
  <si>
    <t>Техник-механик, мастер п/о</t>
  </si>
  <si>
    <t>Учитель русского языка и литературы средней школы</t>
  </si>
  <si>
    <t>Клубный работник высшей квалификации, руководитель самодеятельного академического хора</t>
  </si>
  <si>
    <t>Преподаватель английского и немецкого языков, звание учителя средней школы</t>
  </si>
  <si>
    <t>Народное художественное творчество</t>
  </si>
  <si>
    <t>Учитель начальных классов, старший пионервожатый</t>
  </si>
  <si>
    <t>Учитель математики средней школы</t>
  </si>
  <si>
    <t>Клубный работник, руководитель самодеятельного хореографического коллектива</t>
  </si>
  <si>
    <t>Учитель химиии, биологии средней школы</t>
  </si>
  <si>
    <t>Учитель начальных классов, воспитатель ГПД</t>
  </si>
  <si>
    <t>соц.педагог</t>
  </si>
  <si>
    <t>Прохорова</t>
  </si>
  <si>
    <t>Генеберг</t>
  </si>
  <si>
    <t>стаж в должности (полных лет на 1.09.18г)</t>
  </si>
  <si>
    <t>Деркач</t>
  </si>
  <si>
    <t>пед. стаж (полных лет на 1.09.18г)</t>
  </si>
  <si>
    <t>Игизбаева</t>
  </si>
  <si>
    <t>Елизавета</t>
  </si>
  <si>
    <t>Романовна</t>
  </si>
  <si>
    <t>Камшилова</t>
  </si>
  <si>
    <t>Корепанова</t>
  </si>
  <si>
    <t>Груздева</t>
  </si>
  <si>
    <t>Мацуева</t>
  </si>
  <si>
    <t>Анжела</t>
  </si>
  <si>
    <t>Салаватовна</t>
  </si>
  <si>
    <t>английский язык</t>
  </si>
  <si>
    <t>Мкртчян</t>
  </si>
  <si>
    <t>Чутаева</t>
  </si>
  <si>
    <t>Жанна</t>
  </si>
  <si>
    <t>Бахаткириевна</t>
  </si>
  <si>
    <t>Учитель начальных классов с дополнительной подготовкой в области инфоратики</t>
  </si>
  <si>
    <t>История. Обществознание</t>
  </si>
  <si>
    <t>Технологическое и художественное образование в современной школе</t>
  </si>
  <si>
    <t>Английский язык. Немецкий язык</t>
  </si>
  <si>
    <t>Учитель иностранного языка начальной и основной общеобразовательной школы</t>
  </si>
  <si>
    <t>Социально-культурная деятельность</t>
  </si>
  <si>
    <t>Математика. Экономика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</si>
</sst>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[$-419]mmmm;@"/>
    <numFmt numFmtId="175" formatCode="0.0%"/>
    <numFmt numFmtId="176" formatCode="0.0000"/>
    <numFmt numFmtId="177" formatCode="[$-FC19]d\ mmmm\ yyyy\ &quot;г.&quot;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mm/yy"/>
    <numFmt numFmtId="184" formatCode="mmm/yyyy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62"/>
      <name val="Times New Roman"/>
      <family val="1"/>
    </font>
    <font>
      <b/>
      <sz val="8"/>
      <color indexed="6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 vertical="top" wrapText="1"/>
    </xf>
    <xf numFmtId="14" fontId="19" fillId="0" borderId="0" xfId="0" applyNumberFormat="1" applyFont="1" applyFill="1" applyBorder="1" applyAlignment="1">
      <alignment horizontal="center" vertical="top" wrapText="1"/>
    </xf>
    <xf numFmtId="172" fontId="19" fillId="0" borderId="0" xfId="0" applyNumberFormat="1" applyFont="1" applyFill="1" applyBorder="1" applyAlignment="1">
      <alignment horizontal="center" vertical="top" textRotation="90" wrapText="1"/>
    </xf>
    <xf numFmtId="0" fontId="19" fillId="0" borderId="0" xfId="0" applyFont="1" applyFill="1" applyBorder="1" applyAlignment="1">
      <alignment horizontal="center" vertical="top" wrapText="1"/>
    </xf>
    <xf numFmtId="14" fontId="19" fillId="0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14" fontId="23" fillId="0" borderId="0" xfId="0" applyNumberFormat="1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horizontal="left" vertical="top" textRotation="90" wrapText="1"/>
    </xf>
    <xf numFmtId="0" fontId="19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top"/>
    </xf>
    <xf numFmtId="1" fontId="24" fillId="0" borderId="0" xfId="0" applyNumberFormat="1" applyFont="1" applyFill="1" applyBorder="1" applyAlignment="1">
      <alignment horizontal="center" vertical="top" wrapText="1"/>
    </xf>
    <xf numFmtId="14" fontId="24" fillId="0" borderId="0" xfId="0" applyNumberFormat="1" applyFont="1" applyFill="1" applyBorder="1" applyAlignment="1">
      <alignment horizontal="left" vertical="top" wrapText="1"/>
    </xf>
    <xf numFmtId="1" fontId="24" fillId="0" borderId="0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>
      <alignment horizontal="left" vertical="top" wrapText="1"/>
    </xf>
    <xf numFmtId="14" fontId="24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>
      <alignment vertical="top"/>
    </xf>
    <xf numFmtId="1" fontId="24" fillId="0" borderId="0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 wrapText="1"/>
    </xf>
    <xf numFmtId="1" fontId="24" fillId="0" borderId="0" xfId="0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 horizontal="center" vertical="top" wrapText="1"/>
    </xf>
    <xf numFmtId="0" fontId="24" fillId="0" borderId="10" xfId="0" applyFont="1" applyBorder="1" applyAlignment="1" applyProtection="1">
      <alignment horizontal="center" vertical="top"/>
      <protection/>
    </xf>
    <xf numFmtId="0" fontId="24" fillId="0" borderId="10" xfId="0" applyFont="1" applyFill="1" applyBorder="1" applyAlignment="1" applyProtection="1">
      <alignment horizontal="center" vertical="top" wrapText="1"/>
      <protection/>
    </xf>
    <xf numFmtId="0" fontId="24" fillId="0" borderId="0" xfId="0" applyFont="1" applyAlignment="1" applyProtection="1">
      <alignment horizontal="left" vertical="top"/>
      <protection/>
    </xf>
    <xf numFmtId="0" fontId="24" fillId="0" borderId="0" xfId="0" applyFont="1" applyFill="1" applyBorder="1" applyAlignment="1">
      <alignment/>
    </xf>
    <xf numFmtId="0" fontId="19" fillId="0" borderId="10" xfId="0" applyFont="1" applyBorder="1" applyAlignment="1" applyProtection="1">
      <alignment horizontal="center" vertical="top"/>
      <protection/>
    </xf>
    <xf numFmtId="0" fontId="24" fillId="0" borderId="10" xfId="0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Alignment="1" applyProtection="1">
      <alignment horizontal="center" vertical="top"/>
      <protection/>
    </xf>
    <xf numFmtId="0" fontId="19" fillId="0" borderId="10" xfId="0" applyFont="1" applyFill="1" applyBorder="1" applyAlignment="1" applyProtection="1">
      <alignment horizontal="center" vertical="top" wrapText="1"/>
      <protection/>
    </xf>
    <xf numFmtId="0" fontId="28" fillId="0" borderId="0" xfId="0" applyFont="1" applyAlignment="1" applyProtection="1">
      <alignment horizontal="center" vertical="top"/>
      <protection/>
    </xf>
    <xf numFmtId="0" fontId="24" fillId="0" borderId="0" xfId="0" applyFont="1" applyAlignment="1" applyProtection="1">
      <alignment horizontal="right" vertical="top"/>
      <protection/>
    </xf>
    <xf numFmtId="0" fontId="24" fillId="20" borderId="11" xfId="0" applyFont="1" applyFill="1" applyBorder="1" applyAlignment="1" applyProtection="1">
      <alignment horizontal="center" vertical="top"/>
      <protection locked="0"/>
    </xf>
    <xf numFmtId="0" fontId="24" fillId="0" borderId="0" xfId="0" applyFont="1" applyAlignment="1" applyProtection="1">
      <alignment vertical="top"/>
      <protection/>
    </xf>
    <xf numFmtId="0" fontId="24" fillId="0" borderId="10" xfId="0" applyFont="1" applyBorder="1" applyAlignment="1" applyProtection="1">
      <alignment vertical="top"/>
      <protection/>
    </xf>
    <xf numFmtId="14" fontId="24" fillId="0" borderId="10" xfId="0" applyNumberFormat="1" applyFont="1" applyBorder="1" applyAlignment="1" applyProtection="1">
      <alignment vertical="top"/>
      <protection/>
    </xf>
    <xf numFmtId="0" fontId="24" fillId="0" borderId="10" xfId="0" applyFont="1" applyBorder="1" applyAlignment="1" applyProtection="1">
      <alignment vertical="top" wrapText="1"/>
      <protection/>
    </xf>
    <xf numFmtId="0" fontId="24" fillId="0" borderId="0" xfId="0" applyFont="1" applyBorder="1" applyAlignment="1" applyProtection="1">
      <alignment horizontal="center" vertical="top"/>
      <protection/>
    </xf>
    <xf numFmtId="0" fontId="24" fillId="0" borderId="0" xfId="0" applyFont="1" applyAlignment="1" applyProtection="1">
      <alignment vertical="top" wrapText="1"/>
      <protection/>
    </xf>
    <xf numFmtId="10" fontId="24" fillId="0" borderId="10" xfId="0" applyNumberFormat="1" applyFont="1" applyBorder="1" applyAlignment="1" applyProtection="1">
      <alignment horizontal="center" vertical="top"/>
      <protection/>
    </xf>
    <xf numFmtId="0" fontId="24" fillId="0" borderId="0" xfId="0" applyFont="1" applyBorder="1" applyAlignment="1" applyProtection="1">
      <alignment vertical="top"/>
      <protection/>
    </xf>
    <xf numFmtId="1" fontId="24" fillId="0" borderId="10" xfId="0" applyNumberFormat="1" applyFont="1" applyBorder="1" applyAlignment="1" applyProtection="1">
      <alignment horizontal="center" vertical="top"/>
      <protection/>
    </xf>
    <xf numFmtId="0" fontId="24" fillId="0" borderId="12" xfId="0" applyFont="1" applyBorder="1" applyAlignment="1" applyProtection="1">
      <alignment horizontal="center" vertical="top"/>
      <protection/>
    </xf>
    <xf numFmtId="0" fontId="27" fillId="0" borderId="0" xfId="0" applyFont="1" applyAlignment="1" applyProtection="1">
      <alignment vertical="top"/>
      <protection/>
    </xf>
    <xf numFmtId="0" fontId="24" fillId="0" borderId="13" xfId="0" applyFont="1" applyBorder="1" applyAlignment="1" applyProtection="1">
      <alignment vertical="top"/>
      <protection/>
    </xf>
    <xf numFmtId="0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14" fontId="24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 wrapText="1"/>
    </xf>
    <xf numFmtId="14" fontId="24" fillId="0" borderId="0" xfId="0" applyNumberFormat="1" applyFont="1" applyAlignment="1">
      <alignment horizontal="left" vertical="top"/>
    </xf>
    <xf numFmtId="1" fontId="24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14" fontId="24" fillId="0" borderId="0" xfId="0" applyNumberFormat="1" applyFont="1" applyAlignment="1">
      <alignment horizontal="left" vertical="top" wrapText="1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center" vertical="top"/>
    </xf>
    <xf numFmtId="49" fontId="24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4" fontId="24" fillId="0" borderId="0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left" vertical="top"/>
    </xf>
    <xf numFmtId="1" fontId="24" fillId="0" borderId="0" xfId="0" applyNumberFormat="1" applyFont="1" applyFill="1" applyAlignment="1">
      <alignment horizontal="left" vertical="top"/>
    </xf>
    <xf numFmtId="0" fontId="24" fillId="0" borderId="0" xfId="0" applyFont="1" applyAlignment="1" applyProtection="1">
      <alignment horizontal="center" vertical="top"/>
      <protection/>
    </xf>
    <xf numFmtId="0" fontId="24" fillId="0" borderId="0" xfId="0" applyFont="1" applyBorder="1" applyAlignment="1" applyProtection="1">
      <alignment horizontal="center" vertical="top"/>
      <protection/>
    </xf>
    <xf numFmtId="0" fontId="24" fillId="0" borderId="10" xfId="0" applyFont="1" applyFill="1" applyBorder="1" applyAlignment="1" applyProtection="1">
      <alignment horizontal="center" vertical="top" wrapText="1"/>
      <protection/>
    </xf>
    <xf numFmtId="0" fontId="24" fillId="0" borderId="14" xfId="0" applyFont="1" applyBorder="1" applyAlignment="1" applyProtection="1">
      <alignment horizontal="left" vertical="top" wrapText="1"/>
      <protection/>
    </xf>
    <xf numFmtId="0" fontId="24" fillId="0" borderId="15" xfId="0" applyFont="1" applyBorder="1" applyAlignment="1" applyProtection="1">
      <alignment horizontal="center" vertical="top"/>
      <protection/>
    </xf>
    <xf numFmtId="0" fontId="24" fillId="0" borderId="16" xfId="0" applyFont="1" applyBorder="1" applyAlignment="1" applyProtection="1">
      <alignment horizontal="center" vertical="top"/>
      <protection locked="0"/>
    </xf>
    <xf numFmtId="0" fontId="24" fillId="0" borderId="17" xfId="0" applyFont="1" applyBorder="1" applyAlignment="1" applyProtection="1">
      <alignment horizontal="center" vertical="top"/>
      <protection locked="0"/>
    </xf>
    <xf numFmtId="0" fontId="24" fillId="0" borderId="18" xfId="0" applyFont="1" applyBorder="1" applyAlignment="1" applyProtection="1">
      <alignment horizontal="center" vertical="top"/>
      <protection locked="0"/>
    </xf>
    <xf numFmtId="0" fontId="24" fillId="0" borderId="19" xfId="0" applyFont="1" applyBorder="1" applyAlignment="1" applyProtection="1">
      <alignment horizontal="center" vertical="top"/>
      <protection locked="0"/>
    </xf>
    <xf numFmtId="0" fontId="24" fillId="0" borderId="20" xfId="0" applyFont="1" applyBorder="1" applyAlignment="1" applyProtection="1">
      <alignment horizontal="center" vertical="top"/>
      <protection locked="0"/>
    </xf>
    <xf numFmtId="0" fontId="24" fillId="0" borderId="21" xfId="0" applyFont="1" applyBorder="1" applyAlignment="1" applyProtection="1">
      <alignment horizontal="center" vertical="top"/>
      <protection locked="0"/>
    </xf>
    <xf numFmtId="0" fontId="24" fillId="0" borderId="16" xfId="0" applyFont="1" applyBorder="1" applyAlignment="1" applyProtection="1">
      <alignment horizontal="center" vertical="top"/>
      <protection/>
    </xf>
    <xf numFmtId="0" fontId="24" fillId="0" borderId="17" xfId="0" applyFont="1" applyBorder="1" applyAlignment="1" applyProtection="1">
      <alignment horizontal="center" vertical="top"/>
      <protection/>
    </xf>
    <xf numFmtId="0" fontId="24" fillId="0" borderId="18" xfId="0" applyFont="1" applyBorder="1" applyAlignment="1" applyProtection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7">
      <selection activeCell="C22" sqref="C22"/>
    </sheetView>
  </sheetViews>
  <sheetFormatPr defaultColWidth="9.00390625" defaultRowHeight="12.75"/>
  <cols>
    <col min="1" max="1" width="12.125" style="40" customWidth="1"/>
    <col min="2" max="2" width="9.875" style="40" customWidth="1"/>
    <col min="3" max="3" width="9.00390625" style="40" customWidth="1"/>
    <col min="4" max="4" width="7.875" style="40" customWidth="1"/>
    <col min="5" max="5" width="7.75390625" style="40" customWidth="1"/>
    <col min="6" max="6" width="8.00390625" style="40" customWidth="1"/>
    <col min="7" max="7" width="9.25390625" style="40" customWidth="1"/>
    <col min="8" max="8" width="7.375" style="40" customWidth="1"/>
    <col min="9" max="9" width="10.75390625" style="40" customWidth="1"/>
    <col min="10" max="10" width="10.875" style="40" customWidth="1"/>
    <col min="11" max="16384" width="9.125" style="40" customWidth="1"/>
  </cols>
  <sheetData>
    <row r="1" spans="1:3" ht="12.75">
      <c r="A1" s="37" t="s">
        <v>115</v>
      </c>
      <c r="B1" s="38" t="s">
        <v>76</v>
      </c>
      <c r="C1" s="39">
        <v>109</v>
      </c>
    </row>
    <row r="2" spans="1:4" ht="12.75">
      <c r="A2" s="41"/>
      <c r="B2" s="42">
        <f>пк!G1</f>
        <v>43344</v>
      </c>
      <c r="C2" s="28" t="s">
        <v>62</v>
      </c>
      <c r="D2" s="41" t="s">
        <v>29</v>
      </c>
    </row>
    <row r="3" spans="1:4" ht="12.75">
      <c r="A3" s="41" t="s">
        <v>77</v>
      </c>
      <c r="B3" s="28" t="e">
        <f>COUNTIF(#REF!,C1)-C3</f>
        <v>#REF!</v>
      </c>
      <c r="C3" s="28" t="e">
        <f>COUNTIF(#REF!,C2)</f>
        <v>#REF!</v>
      </c>
      <c r="D3" s="28" t="e">
        <f>COUNTIF(#REF!,D2)</f>
        <v>#REF!</v>
      </c>
    </row>
    <row r="4" spans="1:4" ht="12.75">
      <c r="A4" s="41" t="s">
        <v>78</v>
      </c>
      <c r="B4" s="28">
        <f>COUNTIF(пк!A:A,C1)-C4</f>
        <v>62</v>
      </c>
      <c r="C4" s="28">
        <f>COUNTIF(пк!$Y:$Y,C2)</f>
        <v>0</v>
      </c>
      <c r="D4" s="28">
        <f>COUNTIF(пк!$Y:$Y,D2)</f>
        <v>10</v>
      </c>
    </row>
    <row r="5" spans="1:4" ht="12.75">
      <c r="A5" s="41" t="s">
        <v>79</v>
      </c>
      <c r="B5" s="28" t="e">
        <f>SUM(B3:B4)</f>
        <v>#REF!</v>
      </c>
      <c r="C5" s="28" t="e">
        <f>SUM(C3:C4)</f>
        <v>#REF!</v>
      </c>
      <c r="D5" s="28" t="e">
        <f>SUM(D3:D4)</f>
        <v>#REF!</v>
      </c>
    </row>
    <row r="6" spans="1:4" ht="22.5" customHeight="1">
      <c r="A6" s="43" t="s">
        <v>80</v>
      </c>
      <c r="B6" s="28">
        <f>COUNTIF(пк!AB:AB,"&gt;0")</f>
        <v>12</v>
      </c>
      <c r="C6" s="28"/>
      <c r="D6" s="41"/>
    </row>
    <row r="7" spans="2:3" ht="12.75">
      <c r="B7" s="38"/>
      <c r="C7" s="44"/>
    </row>
    <row r="8" spans="2:8" ht="12.75">
      <c r="B8" s="68" t="s">
        <v>81</v>
      </c>
      <c r="C8" s="68"/>
      <c r="D8" s="68"/>
      <c r="E8" s="68"/>
      <c r="F8" s="68"/>
      <c r="G8" s="68"/>
      <c r="H8" s="68"/>
    </row>
    <row r="9" spans="1:8" s="30" customFormat="1" ht="22.5">
      <c r="A9" s="45"/>
      <c r="B9" s="32" t="s">
        <v>82</v>
      </c>
      <c r="C9" s="32" t="s">
        <v>70</v>
      </c>
      <c r="D9" s="28" t="s">
        <v>36</v>
      </c>
      <c r="E9" s="28" t="s">
        <v>55</v>
      </c>
      <c r="F9" s="28" t="s">
        <v>24</v>
      </c>
      <c r="G9" s="36" t="s">
        <v>83</v>
      </c>
      <c r="H9" s="35" t="s">
        <v>116</v>
      </c>
    </row>
    <row r="10" spans="1:8" ht="12.75">
      <c r="A10" s="45" t="s">
        <v>78</v>
      </c>
      <c r="B10" s="28">
        <f>SUM(C10:F10)</f>
        <v>49</v>
      </c>
      <c r="C10" s="28">
        <f>COUNTIF(пк!$N:$N,C9)</f>
        <v>2</v>
      </c>
      <c r="D10" s="28">
        <f>COUNTIF(пк!$N:$N,D9)</f>
        <v>21</v>
      </c>
      <c r="E10" s="28">
        <f>COUNTIF(пк!$N:$N,E9)</f>
        <v>26</v>
      </c>
      <c r="F10" s="28">
        <f>COUNTIF(пк!$N:$N,F9)</f>
        <v>0</v>
      </c>
      <c r="G10" s="28">
        <f>B4-B10</f>
        <v>13</v>
      </c>
      <c r="H10" s="35">
        <f>SUM(C10:G10)</f>
        <v>62</v>
      </c>
    </row>
    <row r="11" spans="1:7" s="47" customFormat="1" ht="12.75">
      <c r="A11" s="45"/>
      <c r="B11" s="46">
        <f aca="true" t="shared" si="0" ref="B11:G11">B10/$B$4</f>
        <v>0.7903225806451613</v>
      </c>
      <c r="C11" s="46">
        <f t="shared" si="0"/>
        <v>0.03225806451612903</v>
      </c>
      <c r="D11" s="46">
        <f t="shared" si="0"/>
        <v>0.3387096774193548</v>
      </c>
      <c r="E11" s="46">
        <f t="shared" si="0"/>
        <v>0.41935483870967744</v>
      </c>
      <c r="F11" s="46">
        <f t="shared" si="0"/>
        <v>0</v>
      </c>
      <c r="G11" s="46">
        <f t="shared" si="0"/>
        <v>0.20967741935483872</v>
      </c>
    </row>
    <row r="12" s="47" customFormat="1" ht="12.75">
      <c r="B12" s="44"/>
    </row>
    <row r="13" spans="2:8" ht="12.75">
      <c r="B13" s="69" t="s">
        <v>84</v>
      </c>
      <c r="C13" s="69"/>
      <c r="D13" s="69"/>
      <c r="E13" s="69"/>
      <c r="F13" s="69"/>
      <c r="G13" s="69"/>
      <c r="H13" s="69"/>
    </row>
    <row r="14" spans="1:10" ht="27.75" customHeight="1">
      <c r="A14" s="45"/>
      <c r="B14" s="29" t="s">
        <v>85</v>
      </c>
      <c r="C14" s="29" t="s">
        <v>86</v>
      </c>
      <c r="D14" s="29" t="s">
        <v>87</v>
      </c>
      <c r="E14" s="29" t="s">
        <v>88</v>
      </c>
      <c r="F14" s="29" t="s">
        <v>89</v>
      </c>
      <c r="G14" s="29" t="s">
        <v>114</v>
      </c>
      <c r="H14" s="35" t="s">
        <v>116</v>
      </c>
      <c r="I14" s="29" t="s">
        <v>90</v>
      </c>
      <c r="J14" s="29" t="s">
        <v>91</v>
      </c>
    </row>
    <row r="15" spans="1:10" ht="12.75">
      <c r="A15" s="45" t="s">
        <v>78</v>
      </c>
      <c r="B15" s="28">
        <f>COUNTIF(пк!$G2:$G861,"&lt;30")</f>
        <v>19</v>
      </c>
      <c r="C15" s="48">
        <f>COUNTIF(пк!$G2:$G861,"&lt;36")-B15</f>
        <v>10</v>
      </c>
      <c r="D15" s="48">
        <f>COUNTIF(пк!$G2:$G861,"&lt;41")-C15-B15</f>
        <v>4</v>
      </c>
      <c r="E15" s="48">
        <f>COUNTIF(пк!$G2:$G861,"&lt;51")-D15-C15-B15</f>
        <v>11</v>
      </c>
      <c r="F15" s="48">
        <f>COUNTIF(пк!$G2:$G861,"&lt;61")-E15-D15-C15-B15</f>
        <v>15</v>
      </c>
      <c r="G15" s="28">
        <f>COUNTIF(пк!$G2:$G861,"&gt;60")</f>
        <v>4</v>
      </c>
      <c r="H15" s="35">
        <f>SUM(B15:G15)</f>
        <v>63</v>
      </c>
      <c r="I15" s="28">
        <f>COUNTIF(пк!$M:$M,"по выслуге")</f>
        <v>9</v>
      </c>
      <c r="J15" s="28">
        <f>COUNTIF(пк!$M:$M,"по возрасту")</f>
        <v>10</v>
      </c>
    </row>
    <row r="16" spans="1:10" ht="12.75">
      <c r="A16" s="45" t="s">
        <v>77</v>
      </c>
      <c r="B16" s="28" t="e">
        <f>COUNTIF(#REF!,"&lt;30")</f>
        <v>#REF!</v>
      </c>
      <c r="C16" s="48" t="e">
        <f>COUNTIF(#REF!,"&lt;36")-B16</f>
        <v>#REF!</v>
      </c>
      <c r="D16" s="48" t="e">
        <f>COUNTIF(#REF!,"&lt;41")-C16-B16</f>
        <v>#REF!</v>
      </c>
      <c r="E16" s="48" t="e">
        <f>COUNTIF(#REF!,"&lt;51")-D16-C16-B16</f>
        <v>#REF!</v>
      </c>
      <c r="F16" s="48" t="e">
        <f>COUNTIF(#REF!,"&lt;61")-E16-D16-C16-B16</f>
        <v>#REF!</v>
      </c>
      <c r="G16" s="48" t="e">
        <f>COUNTIF(#REF!,"&gt;60")</f>
        <v>#REF!</v>
      </c>
      <c r="H16" s="35" t="e">
        <f>SUM(B16:G16)</f>
        <v>#REF!</v>
      </c>
      <c r="I16" s="28" t="e">
        <f>COUNTIF(#REF!,"по выслуге")</f>
        <v>#REF!</v>
      </c>
      <c r="J16" s="28" t="e">
        <f>COUNTIF(#REF!,"по возрасту")</f>
        <v>#REF!</v>
      </c>
    </row>
    <row r="17" spans="1:10" ht="12.75">
      <c r="A17" s="45" t="s">
        <v>92</v>
      </c>
      <c r="B17" s="28" t="e">
        <f aca="true" t="shared" si="1" ref="B17:G17">SUM(B15:B16)</f>
        <v>#REF!</v>
      </c>
      <c r="C17" s="28" t="e">
        <f t="shared" si="1"/>
        <v>#REF!</v>
      </c>
      <c r="D17" s="28" t="e">
        <f t="shared" si="1"/>
        <v>#REF!</v>
      </c>
      <c r="E17" s="28" t="e">
        <f t="shared" si="1"/>
        <v>#REF!</v>
      </c>
      <c r="F17" s="28" t="e">
        <f t="shared" si="1"/>
        <v>#REF!</v>
      </c>
      <c r="G17" s="28" t="e">
        <f t="shared" si="1"/>
        <v>#REF!</v>
      </c>
      <c r="H17" s="35" t="e">
        <f>SUM(B17:G17)</f>
        <v>#REF!</v>
      </c>
      <c r="I17" s="28" t="e">
        <f>SUM(I15:I16)</f>
        <v>#REF!</v>
      </c>
      <c r="J17" s="28" t="e">
        <f>SUM(J15:J16)</f>
        <v>#REF!</v>
      </c>
    </row>
    <row r="18" spans="1:10" ht="12.75">
      <c r="A18" s="45"/>
      <c r="B18" s="46" t="e">
        <f aca="true" t="shared" si="2" ref="B18:G18">B17/$B$5</f>
        <v>#REF!</v>
      </c>
      <c r="C18" s="46" t="e">
        <f t="shared" si="2"/>
        <v>#REF!</v>
      </c>
      <c r="D18" s="46" t="e">
        <f t="shared" si="2"/>
        <v>#REF!</v>
      </c>
      <c r="E18" s="46" t="e">
        <f t="shared" si="2"/>
        <v>#REF!</v>
      </c>
      <c r="F18" s="46" t="e">
        <f t="shared" si="2"/>
        <v>#REF!</v>
      </c>
      <c r="G18" s="46" t="e">
        <f t="shared" si="2"/>
        <v>#REF!</v>
      </c>
      <c r="I18" s="46" t="e">
        <f>I17/$B$5</f>
        <v>#REF!</v>
      </c>
      <c r="J18" s="46" t="e">
        <f>J17/$B$5</f>
        <v>#REF!</v>
      </c>
    </row>
    <row r="20" spans="2:4" ht="12.75">
      <c r="B20" s="69" t="s">
        <v>93</v>
      </c>
      <c r="C20" s="69"/>
      <c r="D20" s="69"/>
    </row>
    <row r="21" spans="2:8" ht="25.5">
      <c r="B21" s="33" t="s">
        <v>108</v>
      </c>
      <c r="C21" s="34" t="s">
        <v>21</v>
      </c>
      <c r="D21" s="33" t="s">
        <v>109</v>
      </c>
      <c r="E21" s="33" t="s">
        <v>46</v>
      </c>
      <c r="F21" s="28" t="s">
        <v>61</v>
      </c>
      <c r="G21" s="33" t="s">
        <v>110</v>
      </c>
      <c r="H21" s="35" t="s">
        <v>116</v>
      </c>
    </row>
    <row r="22" spans="1:8" ht="12.75">
      <c r="A22" s="40" t="s">
        <v>78</v>
      </c>
      <c r="B22" s="29">
        <f>COUNTIF(пк!$H:$H,B21)</f>
        <v>54</v>
      </c>
      <c r="C22" s="29">
        <f>COUNTIF(пк!$H:$H,C21)</f>
        <v>0</v>
      </c>
      <c r="D22" s="29">
        <f>COUNTIF(пк!$H:$H,D21)</f>
        <v>9</v>
      </c>
      <c r="E22" s="29">
        <f>COUNTIF(пк!$H:$H,E21)</f>
        <v>0</v>
      </c>
      <c r="F22" s="29">
        <f>COUNTIF(пк!$H:$H,F21)</f>
        <v>0</v>
      </c>
      <c r="G22" s="29">
        <f>COUNTIF(пк!$H:$H,G21)</f>
        <v>0</v>
      </c>
      <c r="H22" s="35">
        <f>SUM(B22:G22)</f>
        <v>63</v>
      </c>
    </row>
    <row r="23" spans="2:7" ht="12.75">
      <c r="B23" s="46">
        <f aca="true" t="shared" si="3" ref="B23:G23">B22/$B$4</f>
        <v>0.8709677419354839</v>
      </c>
      <c r="C23" s="46">
        <f t="shared" si="3"/>
        <v>0</v>
      </c>
      <c r="D23" s="46">
        <f t="shared" si="3"/>
        <v>0.14516129032258066</v>
      </c>
      <c r="E23" s="46">
        <f t="shared" si="3"/>
        <v>0</v>
      </c>
      <c r="F23" s="46">
        <f t="shared" si="3"/>
        <v>0</v>
      </c>
      <c r="G23" s="46">
        <f t="shared" si="3"/>
        <v>0</v>
      </c>
    </row>
    <row r="24" spans="1:8" ht="12.75">
      <c r="A24" s="40" t="s">
        <v>77</v>
      </c>
      <c r="B24" s="29" t="e">
        <f>COUNTIF(#REF!,B21)</f>
        <v>#REF!</v>
      </c>
      <c r="C24" s="29" t="e">
        <f>COUNTIF(#REF!,C21)</f>
        <v>#REF!</v>
      </c>
      <c r="D24" s="29" t="e">
        <f>COUNTIF(#REF!,D21)</f>
        <v>#REF!</v>
      </c>
      <c r="E24" s="29" t="e">
        <f>COUNTIF(#REF!,E21)</f>
        <v>#REF!</v>
      </c>
      <c r="F24" s="29" t="e">
        <f>COUNTIF(#REF!,F21)</f>
        <v>#REF!</v>
      </c>
      <c r="G24" s="29" t="e">
        <f>COUNTIF(#REF!,G21)</f>
        <v>#REF!</v>
      </c>
      <c r="H24" s="35" t="e">
        <f>SUM(B24:G24)</f>
        <v>#REF!</v>
      </c>
    </row>
    <row r="25" spans="2:7" ht="12.75">
      <c r="B25" s="46" t="e">
        <f aca="true" t="shared" si="4" ref="B25:G25">B24/$B$3</f>
        <v>#REF!</v>
      </c>
      <c r="C25" s="46" t="e">
        <f t="shared" si="4"/>
        <v>#REF!</v>
      </c>
      <c r="D25" s="46" t="e">
        <f t="shared" si="4"/>
        <v>#REF!</v>
      </c>
      <c r="E25" s="46" t="e">
        <f t="shared" si="4"/>
        <v>#REF!</v>
      </c>
      <c r="F25" s="46" t="e">
        <f t="shared" si="4"/>
        <v>#REF!</v>
      </c>
      <c r="G25" s="46" t="e">
        <f t="shared" si="4"/>
        <v>#REF!</v>
      </c>
    </row>
    <row r="27" spans="2:9" ht="12.75">
      <c r="B27" s="70" t="s">
        <v>94</v>
      </c>
      <c r="C27" s="70"/>
      <c r="D27" s="70"/>
      <c r="E27" s="70"/>
      <c r="I27" s="40" t="s">
        <v>117</v>
      </c>
    </row>
    <row r="28" spans="2:10" ht="12.75">
      <c r="B28" s="29" t="s">
        <v>95</v>
      </c>
      <c r="C28" s="29" t="s">
        <v>96</v>
      </c>
      <c r="D28" s="29" t="s">
        <v>97</v>
      </c>
      <c r="E28" s="29" t="s">
        <v>98</v>
      </c>
      <c r="F28" s="35" t="s">
        <v>116</v>
      </c>
      <c r="I28" s="49" t="s">
        <v>118</v>
      </c>
      <c r="J28" s="28" t="s">
        <v>64</v>
      </c>
    </row>
    <row r="29" spans="1:10" ht="25.5">
      <c r="A29" s="45" t="s">
        <v>99</v>
      </c>
      <c r="B29" s="29">
        <f>COUNTIF(пк!$K:$K,B28)</f>
        <v>15</v>
      </c>
      <c r="C29" s="29">
        <f>COUNTIF(пк!$K:$K,"&lt;11")-B29</f>
        <v>14</v>
      </c>
      <c r="D29" s="29">
        <f>COUNTIF(пк!$K:$K,"&lt;21")-C29-B29</f>
        <v>4</v>
      </c>
      <c r="E29" s="29">
        <f>COUNTIF(пк!$K:$K,E28)</f>
        <v>29</v>
      </c>
      <c r="F29" s="35">
        <f>SUM(B29:E29)</f>
        <v>62</v>
      </c>
      <c r="I29" s="52" t="e">
        <f>COUNTIF(пк!#REF!,72)+COUNTIF(пк!#REF!,108)+COUNTIF(пк!#REF!,"мс")</f>
        <v>#REF!</v>
      </c>
      <c r="J29" s="29" t="e">
        <f>COUNTIF(пк!#REF!,J$28)</f>
        <v>#REF!</v>
      </c>
    </row>
    <row r="30" spans="1:10" ht="12.75">
      <c r="A30" s="45"/>
      <c r="B30" s="46">
        <f>B29/$B$4</f>
        <v>0.24193548387096775</v>
      </c>
      <c r="C30" s="46">
        <f>C29/$B$4</f>
        <v>0.22580645161290322</v>
      </c>
      <c r="D30" s="46">
        <f>D29/$B$4</f>
        <v>0.06451612903225806</v>
      </c>
      <c r="E30" s="46">
        <f>E29/$B$4</f>
        <v>0.46774193548387094</v>
      </c>
      <c r="I30" s="46" t="e">
        <f>I29/$B$4</f>
        <v>#REF!</v>
      </c>
      <c r="J30" s="46" t="e">
        <f>J29/$B$4</f>
        <v>#REF!</v>
      </c>
    </row>
    <row r="31" spans="1:10" ht="25.5">
      <c r="A31" s="45" t="s">
        <v>100</v>
      </c>
      <c r="B31" s="29" t="e">
        <f>COUNTIF(#REF!,"&lt;3")</f>
        <v>#REF!</v>
      </c>
      <c r="C31" s="29" t="e">
        <f>COUNTIF(#REF!,"&lt;11")-B31</f>
        <v>#REF!</v>
      </c>
      <c r="D31" s="29" t="e">
        <f>COUNTIF(#REF!,"&lt;21")-C31-B31</f>
        <v>#REF!</v>
      </c>
      <c r="E31" s="29" t="e">
        <f>COUNTIF(#REF!,"&gt;20")</f>
        <v>#REF!</v>
      </c>
      <c r="F31" s="35" t="e">
        <f>SUM(B31:E31)</f>
        <v>#REF!</v>
      </c>
      <c r="I31" s="52" t="e">
        <f>COUNTIF(#REF!,72)+COUNTIF(#REF!,108)</f>
        <v>#REF!</v>
      </c>
      <c r="J31" s="29" t="e">
        <f>COUNTIF(#REF!,J$28)</f>
        <v>#REF!</v>
      </c>
    </row>
    <row r="32" spans="2:10" ht="12.75">
      <c r="B32" s="46" t="e">
        <f>B31/$B$3</f>
        <v>#REF!</v>
      </c>
      <c r="C32" s="46" t="e">
        <f>C31/$B$3</f>
        <v>#REF!</v>
      </c>
      <c r="D32" s="46" t="e">
        <f>D31/$B$3</f>
        <v>#REF!</v>
      </c>
      <c r="E32" s="46" t="e">
        <f>E31/$B$3</f>
        <v>#REF!</v>
      </c>
      <c r="I32" s="46" t="e">
        <f>I31/$B$3</f>
        <v>#REF!</v>
      </c>
      <c r="J32" s="46" t="e">
        <f>J31/$B$3</f>
        <v>#REF!</v>
      </c>
    </row>
    <row r="33" spans="9:10" ht="26.25" customHeight="1">
      <c r="I33" s="71" t="s">
        <v>119</v>
      </c>
      <c r="J33" s="71"/>
    </row>
    <row r="34" spans="9:10" ht="26.25" customHeight="1">
      <c r="I34" s="53"/>
      <c r="J34" s="53"/>
    </row>
    <row r="36" ht="13.5" thickBot="1">
      <c r="A36" s="50" t="s">
        <v>101</v>
      </c>
    </row>
    <row r="37" spans="1:8" ht="13.5" thickBot="1">
      <c r="A37" s="40" t="s">
        <v>102</v>
      </c>
      <c r="B37" s="73" t="s">
        <v>170</v>
      </c>
      <c r="C37" s="74"/>
      <c r="D37" s="74"/>
      <c r="E37" s="74"/>
      <c r="F37" s="74"/>
      <c r="G37" s="74"/>
      <c r="H37" s="75"/>
    </row>
    <row r="38" spans="1:8" ht="13.5" thickBot="1">
      <c r="A38" s="40" t="s">
        <v>75</v>
      </c>
      <c r="B38" s="73" t="s">
        <v>171</v>
      </c>
      <c r="C38" s="74"/>
      <c r="D38" s="74"/>
      <c r="E38" s="74"/>
      <c r="F38" s="74"/>
      <c r="G38" s="74"/>
      <c r="H38" s="75"/>
    </row>
    <row r="39" spans="1:8" ht="13.5" thickBot="1">
      <c r="A39" s="40" t="s">
        <v>103</v>
      </c>
      <c r="B39" s="76">
        <v>89222305600</v>
      </c>
      <c r="C39" s="77"/>
      <c r="D39" s="77"/>
      <c r="E39" s="77"/>
      <c r="F39" s="77"/>
      <c r="G39" s="77"/>
      <c r="H39" s="78"/>
    </row>
    <row r="42" ht="13.5" thickBot="1"/>
    <row r="43" spans="1:8" ht="13.5" thickBot="1">
      <c r="A43" s="40" t="s">
        <v>105</v>
      </c>
      <c r="B43" s="51"/>
      <c r="C43" s="51"/>
      <c r="D43" s="79"/>
      <c r="E43" s="80"/>
      <c r="F43" s="80"/>
      <c r="G43" s="80"/>
      <c r="H43" s="81"/>
    </row>
    <row r="44" spans="4:8" ht="12.75">
      <c r="D44" s="72" t="s">
        <v>107</v>
      </c>
      <c r="E44" s="72"/>
      <c r="F44" s="72"/>
      <c r="G44" s="72"/>
      <c r="H44" s="72"/>
    </row>
    <row r="46" ht="12.75">
      <c r="A46" s="40" t="s">
        <v>106</v>
      </c>
    </row>
  </sheetData>
  <sheetProtection password="CF3E" sheet="1"/>
  <mergeCells count="10">
    <mergeCell ref="B8:H8"/>
    <mergeCell ref="B13:H13"/>
    <mergeCell ref="B27:E27"/>
    <mergeCell ref="B20:D20"/>
    <mergeCell ref="I33:J33"/>
    <mergeCell ref="D44:H44"/>
    <mergeCell ref="B37:H37"/>
    <mergeCell ref="B38:H38"/>
    <mergeCell ref="B39:H39"/>
    <mergeCell ref="D43:H43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4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11" sqref="P11"/>
    </sheetView>
  </sheetViews>
  <sheetFormatPr defaultColWidth="9.00390625" defaultRowHeight="12.75"/>
  <cols>
    <col min="1" max="1" width="5.875" style="12" customWidth="1"/>
    <col min="2" max="2" width="15.125" style="12" bestFit="1" customWidth="1"/>
    <col min="3" max="3" width="10.375" style="12" bestFit="1" customWidth="1"/>
    <col min="4" max="4" width="14.00390625" style="12" customWidth="1"/>
    <col min="5" max="5" width="5.25390625" style="13" customWidth="1"/>
    <col min="6" max="6" width="10.375" style="13" customWidth="1"/>
    <col min="7" max="7" width="4.625" style="13" customWidth="1"/>
    <col min="8" max="8" width="10.75390625" style="13" customWidth="1"/>
    <col min="9" max="9" width="18.875" style="12" customWidth="1"/>
    <col min="10" max="10" width="16.125" style="13" customWidth="1"/>
    <col min="11" max="12" width="3.00390625" style="13" customWidth="1"/>
    <col min="13" max="13" width="10.75390625" style="12" customWidth="1"/>
    <col min="14" max="14" width="13.00390625" style="12" customWidth="1"/>
    <col min="15" max="15" width="15.00390625" style="12" customWidth="1"/>
    <col min="16" max="16" width="6.875" style="12" customWidth="1"/>
    <col min="17" max="17" width="5.375" style="12" customWidth="1"/>
    <col min="18" max="18" width="6.25390625" style="12" customWidth="1"/>
    <col min="19" max="19" width="12.625" style="12" customWidth="1"/>
    <col min="20" max="20" width="5.25390625" style="12" hidden="1" customWidth="1"/>
    <col min="21" max="21" width="7.125" style="12" hidden="1" customWidth="1"/>
    <col min="22" max="22" width="8.75390625" style="12" hidden="1" customWidth="1"/>
    <col min="23" max="23" width="5.75390625" style="12" hidden="1" customWidth="1"/>
    <col min="24" max="24" width="0" style="12" hidden="1" customWidth="1"/>
    <col min="25" max="26" width="10.875" style="12" hidden="1" customWidth="1"/>
    <col min="27" max="27" width="17.375" style="21" hidden="1" customWidth="1"/>
    <col min="28" max="28" width="9.875" style="18" hidden="1" customWidth="1"/>
    <col min="29" max="29" width="11.375" style="12" hidden="1" customWidth="1"/>
    <col min="30" max="30" width="5.00390625" style="12" hidden="1" customWidth="1"/>
    <col min="31" max="31" width="13.25390625" style="12" customWidth="1"/>
    <col min="32" max="33" width="9.125" style="31" customWidth="1"/>
    <col min="34" max="16384" width="9.125" style="12" customWidth="1"/>
  </cols>
  <sheetData>
    <row r="1" spans="1:31" s="10" customFormat="1" ht="120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71</v>
      </c>
      <c r="G1" s="3">
        <v>43344</v>
      </c>
      <c r="H1" s="4" t="s">
        <v>5</v>
      </c>
      <c r="I1" s="1" t="s">
        <v>6</v>
      </c>
      <c r="J1" s="2" t="s">
        <v>7</v>
      </c>
      <c r="K1" s="3" t="s">
        <v>272</v>
      </c>
      <c r="L1" s="3" t="s">
        <v>270</v>
      </c>
      <c r="M1" s="1" t="s">
        <v>72</v>
      </c>
      <c r="N1" s="1" t="s">
        <v>104</v>
      </c>
      <c r="O1" s="5" t="s">
        <v>73</v>
      </c>
      <c r="P1" s="6" t="s">
        <v>8</v>
      </c>
      <c r="Q1" s="6" t="s">
        <v>9</v>
      </c>
      <c r="R1" s="6" t="s">
        <v>10</v>
      </c>
      <c r="S1" s="6" t="s">
        <v>11</v>
      </c>
      <c r="T1" s="6" t="s">
        <v>12</v>
      </c>
      <c r="U1" s="6" t="s">
        <v>13</v>
      </c>
      <c r="V1" s="6" t="s">
        <v>14</v>
      </c>
      <c r="W1" s="6" t="s">
        <v>15</v>
      </c>
      <c r="X1" s="6" t="s">
        <v>16</v>
      </c>
      <c r="Y1" s="1" t="s">
        <v>207</v>
      </c>
      <c r="Z1" s="27" t="s">
        <v>112</v>
      </c>
      <c r="AA1" s="7" t="s">
        <v>113</v>
      </c>
      <c r="AB1" s="8" t="s">
        <v>74</v>
      </c>
      <c r="AC1" s="1" t="s">
        <v>17</v>
      </c>
      <c r="AD1" s="9" t="s">
        <v>18</v>
      </c>
      <c r="AE1" s="1" t="s">
        <v>19</v>
      </c>
    </row>
    <row r="2" spans="1:33" ht="12.75">
      <c r="A2" s="12">
        <v>109</v>
      </c>
      <c r="B2" s="12" t="s">
        <v>164</v>
      </c>
      <c r="C2" s="12" t="s">
        <v>57</v>
      </c>
      <c r="D2" s="11" t="s">
        <v>121</v>
      </c>
      <c r="E2" s="12" t="s">
        <v>20</v>
      </c>
      <c r="F2" s="18">
        <v>23805</v>
      </c>
      <c r="G2" s="14">
        <f>INT((G$1-F2)/(365))</f>
        <v>53</v>
      </c>
      <c r="H2" s="59" t="s">
        <v>108</v>
      </c>
      <c r="I2" s="11" t="s">
        <v>22</v>
      </c>
      <c r="J2" s="11" t="s">
        <v>33</v>
      </c>
      <c r="K2" s="26">
        <v>30</v>
      </c>
      <c r="L2" s="26">
        <v>30</v>
      </c>
      <c r="M2" s="57" t="s">
        <v>49</v>
      </c>
      <c r="N2" s="17" t="s">
        <v>36</v>
      </c>
      <c r="O2" s="18"/>
      <c r="P2" s="17"/>
      <c r="S2" s="17"/>
      <c r="Y2" s="18"/>
      <c r="AA2" s="12"/>
      <c r="AB2" s="12"/>
      <c r="AE2" s="12" t="s">
        <v>246</v>
      </c>
      <c r="AF2" s="12"/>
      <c r="AG2" s="12"/>
    </row>
    <row r="3" spans="1:33" ht="12" customHeight="1">
      <c r="A3" s="12">
        <v>109</v>
      </c>
      <c r="B3" s="12" t="s">
        <v>139</v>
      </c>
      <c r="C3" s="12" t="s">
        <v>38</v>
      </c>
      <c r="D3" s="11" t="s">
        <v>123</v>
      </c>
      <c r="E3" s="12" t="s">
        <v>20</v>
      </c>
      <c r="F3" s="18">
        <v>22196</v>
      </c>
      <c r="G3" s="14">
        <f>INT((G$1-F3)/(365))</f>
        <v>57</v>
      </c>
      <c r="H3" s="59" t="s">
        <v>108</v>
      </c>
      <c r="I3" s="11" t="s">
        <v>22</v>
      </c>
      <c r="J3" s="15" t="s">
        <v>28</v>
      </c>
      <c r="K3" s="26">
        <v>35</v>
      </c>
      <c r="L3" s="26">
        <v>35</v>
      </c>
      <c r="M3" s="58" t="s">
        <v>42</v>
      </c>
      <c r="N3" s="17" t="s">
        <v>36</v>
      </c>
      <c r="O3" s="15"/>
      <c r="P3" s="17">
        <v>2002</v>
      </c>
      <c r="S3" s="17"/>
      <c r="W3" s="12">
        <v>2006</v>
      </c>
      <c r="Y3" s="18"/>
      <c r="AA3" s="12"/>
      <c r="AB3" s="12"/>
      <c r="AE3" s="12" t="s">
        <v>247</v>
      </c>
      <c r="AF3" s="12"/>
      <c r="AG3" s="12"/>
    </row>
    <row r="4" spans="1:33" ht="12.75">
      <c r="A4" s="58">
        <v>109</v>
      </c>
      <c r="B4" s="12" t="s">
        <v>238</v>
      </c>
      <c r="C4" s="12" t="s">
        <v>239</v>
      </c>
      <c r="D4" s="12" t="s">
        <v>240</v>
      </c>
      <c r="E4" s="13" t="s">
        <v>20</v>
      </c>
      <c r="F4" s="65">
        <v>34653</v>
      </c>
      <c r="G4" s="13">
        <v>22</v>
      </c>
      <c r="H4" s="13" t="s">
        <v>108</v>
      </c>
      <c r="I4" s="12" t="s">
        <v>206</v>
      </c>
      <c r="K4" s="13">
        <v>0</v>
      </c>
      <c r="L4" s="13">
        <v>0</v>
      </c>
      <c r="Y4" s="12" t="s">
        <v>29</v>
      </c>
      <c r="Z4" s="12" t="s">
        <v>196</v>
      </c>
      <c r="AA4" s="21" t="s">
        <v>65</v>
      </c>
      <c r="AB4" s="18">
        <v>42982</v>
      </c>
      <c r="AC4" s="12" t="s">
        <v>241</v>
      </c>
      <c r="AD4" s="12">
        <v>2017</v>
      </c>
      <c r="AE4" s="12" t="s">
        <v>213</v>
      </c>
      <c r="AF4" s="12"/>
      <c r="AG4" s="12"/>
    </row>
    <row r="5" spans="1:33" ht="12.75">
      <c r="A5" s="12">
        <v>109</v>
      </c>
      <c r="B5" s="12" t="s">
        <v>140</v>
      </c>
      <c r="C5" s="12" t="s">
        <v>43</v>
      </c>
      <c r="D5" s="11" t="s">
        <v>52</v>
      </c>
      <c r="E5" s="12" t="s">
        <v>20</v>
      </c>
      <c r="F5" s="18">
        <v>27551</v>
      </c>
      <c r="G5" s="14">
        <f aca="true" t="shared" si="0" ref="G5:G26">INT((G$1-F5)/(365))</f>
        <v>43</v>
      </c>
      <c r="H5" s="59" t="s">
        <v>108</v>
      </c>
      <c r="I5" s="11" t="s">
        <v>22</v>
      </c>
      <c r="J5" s="23" t="s">
        <v>44</v>
      </c>
      <c r="K5" s="16">
        <v>21</v>
      </c>
      <c r="L5" s="16">
        <v>21</v>
      </c>
      <c r="M5" s="20"/>
      <c r="N5" s="17" t="s">
        <v>36</v>
      </c>
      <c r="O5" s="15"/>
      <c r="P5" s="17">
        <v>2012</v>
      </c>
      <c r="Q5" s="12">
        <v>2012</v>
      </c>
      <c r="S5" s="17"/>
      <c r="Y5" s="18"/>
      <c r="AA5" s="12"/>
      <c r="AB5" s="12"/>
      <c r="AE5" s="12" t="s">
        <v>248</v>
      </c>
      <c r="AF5" s="12"/>
      <c r="AG5" s="12"/>
    </row>
    <row r="6" spans="1:33" ht="12.75">
      <c r="A6" s="12">
        <v>108</v>
      </c>
      <c r="B6" s="12" t="s">
        <v>269</v>
      </c>
      <c r="C6" s="12" t="s">
        <v>176</v>
      </c>
      <c r="D6" s="11" t="s">
        <v>50</v>
      </c>
      <c r="E6" s="12" t="s">
        <v>20</v>
      </c>
      <c r="F6" s="18">
        <v>35198</v>
      </c>
      <c r="G6" s="14">
        <f t="shared" si="0"/>
        <v>22</v>
      </c>
      <c r="H6" s="59" t="s">
        <v>108</v>
      </c>
      <c r="I6" s="11" t="s">
        <v>22</v>
      </c>
      <c r="J6" s="23" t="s">
        <v>58</v>
      </c>
      <c r="K6" s="16">
        <v>0</v>
      </c>
      <c r="L6" s="16">
        <v>0</v>
      </c>
      <c r="M6" s="20"/>
      <c r="N6" s="17"/>
      <c r="O6" s="15"/>
      <c r="P6" s="17"/>
      <c r="S6" s="17"/>
      <c r="Y6" s="18"/>
      <c r="AA6" s="12"/>
      <c r="AB6" s="12"/>
      <c r="AE6" s="12" t="s">
        <v>288</v>
      </c>
      <c r="AF6" s="12"/>
      <c r="AG6" s="12"/>
    </row>
    <row r="7" spans="1:33" ht="12.75">
      <c r="A7" s="12">
        <v>109</v>
      </c>
      <c r="B7" s="12" t="s">
        <v>141</v>
      </c>
      <c r="C7" s="12" t="s">
        <v>31</v>
      </c>
      <c r="D7" s="11" t="s">
        <v>50</v>
      </c>
      <c r="E7" s="12" t="s">
        <v>20</v>
      </c>
      <c r="F7" s="18">
        <v>20545</v>
      </c>
      <c r="G7" s="14">
        <f t="shared" si="0"/>
        <v>62</v>
      </c>
      <c r="H7" s="59" t="s">
        <v>108</v>
      </c>
      <c r="I7" s="11" t="s">
        <v>22</v>
      </c>
      <c r="J7" s="60" t="s">
        <v>27</v>
      </c>
      <c r="K7" s="22">
        <v>39</v>
      </c>
      <c r="L7" s="22">
        <v>39</v>
      </c>
      <c r="M7" s="57" t="s">
        <v>42</v>
      </c>
      <c r="N7" s="11" t="s">
        <v>36</v>
      </c>
      <c r="O7" s="15"/>
      <c r="P7" s="17"/>
      <c r="Q7" s="12">
        <v>1989</v>
      </c>
      <c r="S7" s="17"/>
      <c r="Y7" s="18"/>
      <c r="AA7" s="12"/>
      <c r="AB7" s="12"/>
      <c r="AE7" s="12" t="s">
        <v>249</v>
      </c>
      <c r="AF7" s="12"/>
      <c r="AG7" s="12"/>
    </row>
    <row r="8" spans="1:33" ht="13.5" customHeight="1">
      <c r="A8" s="12">
        <v>109</v>
      </c>
      <c r="B8" s="12" t="s">
        <v>220</v>
      </c>
      <c r="C8" s="12" t="s">
        <v>221</v>
      </c>
      <c r="D8" s="12" t="s">
        <v>222</v>
      </c>
      <c r="E8" s="13" t="s">
        <v>20</v>
      </c>
      <c r="F8" s="65">
        <v>34527</v>
      </c>
      <c r="G8" s="13">
        <f t="shared" si="0"/>
        <v>24</v>
      </c>
      <c r="H8" s="13" t="s">
        <v>108</v>
      </c>
      <c r="I8" s="12" t="s">
        <v>22</v>
      </c>
      <c r="J8" s="60" t="s">
        <v>27</v>
      </c>
      <c r="K8" s="13">
        <v>1</v>
      </c>
      <c r="L8" s="13">
        <v>1</v>
      </c>
      <c r="AA8" s="21" t="s">
        <v>65</v>
      </c>
      <c r="AF8" s="12"/>
      <c r="AG8" s="12"/>
    </row>
    <row r="9" spans="1:33" ht="14.25" customHeight="1">
      <c r="A9" s="12">
        <v>109</v>
      </c>
      <c r="B9" s="12" t="s">
        <v>142</v>
      </c>
      <c r="C9" s="12" t="s">
        <v>38</v>
      </c>
      <c r="D9" s="11" t="s">
        <v>26</v>
      </c>
      <c r="E9" s="12" t="s">
        <v>20</v>
      </c>
      <c r="F9" s="18">
        <v>28628</v>
      </c>
      <c r="G9" s="14">
        <f t="shared" si="0"/>
        <v>40</v>
      </c>
      <c r="H9" s="59" t="s">
        <v>108</v>
      </c>
      <c r="I9" s="11" t="s">
        <v>22</v>
      </c>
      <c r="J9" s="11" t="s">
        <v>63</v>
      </c>
      <c r="K9" s="16">
        <v>17</v>
      </c>
      <c r="L9" s="16">
        <v>17</v>
      </c>
      <c r="M9" s="20"/>
      <c r="N9" s="17" t="s">
        <v>36</v>
      </c>
      <c r="O9" s="15"/>
      <c r="P9" s="17">
        <v>2014</v>
      </c>
      <c r="Q9" s="17">
        <v>2012</v>
      </c>
      <c r="R9" s="17">
        <v>2012</v>
      </c>
      <c r="S9" s="17"/>
      <c r="Y9" s="18"/>
      <c r="Z9" s="58"/>
      <c r="AA9" s="12"/>
      <c r="AB9" s="12"/>
      <c r="AE9" s="12" t="s">
        <v>250</v>
      </c>
      <c r="AF9" s="12"/>
      <c r="AG9" s="12"/>
    </row>
    <row r="10" spans="1:33" ht="17.25" customHeight="1">
      <c r="A10" s="12">
        <v>109</v>
      </c>
      <c r="B10" s="12" t="s">
        <v>143</v>
      </c>
      <c r="C10" s="12" t="s">
        <v>126</v>
      </c>
      <c r="D10" s="11" t="s">
        <v>121</v>
      </c>
      <c r="E10" s="12" t="s">
        <v>20</v>
      </c>
      <c r="F10" s="18">
        <v>23913</v>
      </c>
      <c r="G10" s="14">
        <f t="shared" si="0"/>
        <v>53</v>
      </c>
      <c r="H10" s="59" t="s">
        <v>108</v>
      </c>
      <c r="I10" s="11" t="s">
        <v>22</v>
      </c>
      <c r="J10" s="15" t="s">
        <v>44</v>
      </c>
      <c r="K10" s="23">
        <v>33</v>
      </c>
      <c r="L10" s="23">
        <v>33</v>
      </c>
      <c r="M10" s="57" t="s">
        <v>49</v>
      </c>
      <c r="N10" s="12" t="s">
        <v>55</v>
      </c>
      <c r="O10" s="15"/>
      <c r="P10" s="17"/>
      <c r="S10" s="17"/>
      <c r="Y10" s="18"/>
      <c r="AA10" s="12"/>
      <c r="AB10" s="12"/>
      <c r="AE10" s="12" t="s">
        <v>251</v>
      </c>
      <c r="AF10" s="12"/>
      <c r="AG10" s="12"/>
    </row>
    <row r="11" spans="1:33" ht="17.25" customHeight="1">
      <c r="A11" s="12">
        <v>109</v>
      </c>
      <c r="B11" s="12" t="s">
        <v>271</v>
      </c>
      <c r="C11" s="12" t="s">
        <v>25</v>
      </c>
      <c r="D11" s="11" t="s">
        <v>186</v>
      </c>
      <c r="E11" s="12" t="s">
        <v>20</v>
      </c>
      <c r="F11" s="18">
        <v>30329</v>
      </c>
      <c r="G11" s="14">
        <f t="shared" si="0"/>
        <v>35</v>
      </c>
      <c r="H11" s="59" t="s">
        <v>108</v>
      </c>
      <c r="I11" s="11" t="s">
        <v>206</v>
      </c>
      <c r="J11" s="15"/>
      <c r="K11" s="23">
        <v>1</v>
      </c>
      <c r="L11" s="23">
        <v>0</v>
      </c>
      <c r="M11" s="57"/>
      <c r="O11" s="15"/>
      <c r="P11" s="17"/>
      <c r="S11" s="17"/>
      <c r="Y11" s="18"/>
      <c r="AA11" s="12"/>
      <c r="AB11" s="12"/>
      <c r="AE11" s="12" t="s">
        <v>251</v>
      </c>
      <c r="AF11" s="12"/>
      <c r="AG11" s="12"/>
    </row>
    <row r="12" spans="1:33" ht="15" customHeight="1">
      <c r="A12" s="12">
        <v>109</v>
      </c>
      <c r="B12" s="12" t="s">
        <v>216</v>
      </c>
      <c r="C12" s="12" t="s">
        <v>217</v>
      </c>
      <c r="D12" s="12" t="s">
        <v>218</v>
      </c>
      <c r="E12" s="13" t="s">
        <v>60</v>
      </c>
      <c r="F12" s="65">
        <v>34055</v>
      </c>
      <c r="G12" s="13">
        <f t="shared" si="0"/>
        <v>25</v>
      </c>
      <c r="H12" s="13" t="s">
        <v>108</v>
      </c>
      <c r="I12" s="12" t="s">
        <v>22</v>
      </c>
      <c r="J12" s="58" t="s">
        <v>33</v>
      </c>
      <c r="K12" s="13">
        <v>1</v>
      </c>
      <c r="L12" s="13">
        <v>1</v>
      </c>
      <c r="N12" s="12" t="s">
        <v>55</v>
      </c>
      <c r="Y12" s="12" t="s">
        <v>29</v>
      </c>
      <c r="Z12" s="12" t="s">
        <v>196</v>
      </c>
      <c r="AA12" s="21" t="s">
        <v>65</v>
      </c>
      <c r="AB12" s="18">
        <v>42550</v>
      </c>
      <c r="AC12" s="12" t="s">
        <v>66</v>
      </c>
      <c r="AD12" s="12">
        <v>2016</v>
      </c>
      <c r="AE12" s="12" t="s">
        <v>213</v>
      </c>
      <c r="AF12" s="12"/>
      <c r="AG12" s="12"/>
    </row>
    <row r="13" spans="1:33" ht="15" customHeight="1">
      <c r="A13" s="12">
        <v>109</v>
      </c>
      <c r="B13" s="12" t="s">
        <v>273</v>
      </c>
      <c r="C13" s="12" t="s">
        <v>274</v>
      </c>
      <c r="D13" s="12" t="s">
        <v>275</v>
      </c>
      <c r="E13" s="13" t="s">
        <v>20</v>
      </c>
      <c r="F13" s="65">
        <v>34842</v>
      </c>
      <c r="G13" s="13">
        <f t="shared" si="0"/>
        <v>23</v>
      </c>
      <c r="H13" s="13" t="s">
        <v>108</v>
      </c>
      <c r="I13" s="12" t="s">
        <v>22</v>
      </c>
      <c r="J13" s="58" t="s">
        <v>28</v>
      </c>
      <c r="K13" s="13">
        <v>1</v>
      </c>
      <c r="L13" s="13">
        <v>1</v>
      </c>
      <c r="AE13" s="12" t="s">
        <v>293</v>
      </c>
      <c r="AF13" s="12"/>
      <c r="AG13" s="12"/>
    </row>
    <row r="14" spans="1:33" ht="15" customHeight="1">
      <c r="A14" s="12">
        <v>109</v>
      </c>
      <c r="B14" s="12" t="s">
        <v>208</v>
      </c>
      <c r="C14" s="12" t="s">
        <v>209</v>
      </c>
      <c r="D14" s="12" t="s">
        <v>52</v>
      </c>
      <c r="E14" s="13" t="s">
        <v>20</v>
      </c>
      <c r="F14" s="65">
        <v>33245</v>
      </c>
      <c r="G14" s="13">
        <f t="shared" si="0"/>
        <v>27</v>
      </c>
      <c r="H14" s="13" t="s">
        <v>108</v>
      </c>
      <c r="I14" s="12" t="s">
        <v>22</v>
      </c>
      <c r="J14" s="13" t="s">
        <v>53</v>
      </c>
      <c r="K14" s="13">
        <v>5</v>
      </c>
      <c r="L14" s="13">
        <v>5</v>
      </c>
      <c r="N14" s="12" t="s">
        <v>55</v>
      </c>
      <c r="Y14" s="12" t="s">
        <v>29</v>
      </c>
      <c r="Z14" s="12" t="s">
        <v>30</v>
      </c>
      <c r="AF14" s="12"/>
      <c r="AG14" s="12"/>
    </row>
    <row r="15" spans="1:33" ht="15" customHeight="1">
      <c r="A15" s="58">
        <v>109</v>
      </c>
      <c r="B15" s="12" t="s">
        <v>229</v>
      </c>
      <c r="C15" s="12" t="s">
        <v>224</v>
      </c>
      <c r="D15" s="12" t="s">
        <v>40</v>
      </c>
      <c r="E15" s="13" t="s">
        <v>20</v>
      </c>
      <c r="F15" s="65">
        <v>35377</v>
      </c>
      <c r="G15" s="13">
        <f t="shared" si="0"/>
        <v>21</v>
      </c>
      <c r="H15" s="59" t="s">
        <v>109</v>
      </c>
      <c r="I15" s="60" t="s">
        <v>22</v>
      </c>
      <c r="J15" s="13" t="s">
        <v>23</v>
      </c>
      <c r="K15" s="13">
        <v>0</v>
      </c>
      <c r="L15" s="13">
        <v>0</v>
      </c>
      <c r="Y15" s="12" t="s">
        <v>29</v>
      </c>
      <c r="Z15" s="12" t="s">
        <v>30</v>
      </c>
      <c r="AA15" s="58" t="s">
        <v>65</v>
      </c>
      <c r="AB15" s="18">
        <v>42975</v>
      </c>
      <c r="AC15" s="12" t="s">
        <v>230</v>
      </c>
      <c r="AD15" s="12">
        <v>2017</v>
      </c>
      <c r="AE15" s="12" t="s">
        <v>231</v>
      </c>
      <c r="AF15" s="12"/>
      <c r="AG15" s="12"/>
    </row>
    <row r="16" spans="1:33" ht="17.25" customHeight="1">
      <c r="A16" s="12">
        <v>109</v>
      </c>
      <c r="B16" s="12" t="s">
        <v>144</v>
      </c>
      <c r="C16" s="12" t="s">
        <v>137</v>
      </c>
      <c r="D16" s="11" t="s">
        <v>145</v>
      </c>
      <c r="E16" s="12" t="s">
        <v>20</v>
      </c>
      <c r="F16" s="18">
        <v>21104</v>
      </c>
      <c r="G16" s="14">
        <f t="shared" si="0"/>
        <v>60</v>
      </c>
      <c r="H16" s="59" t="s">
        <v>108</v>
      </c>
      <c r="I16" s="11" t="s">
        <v>22</v>
      </c>
      <c r="J16" s="15" t="s">
        <v>58</v>
      </c>
      <c r="K16" s="26">
        <v>39</v>
      </c>
      <c r="L16" s="26">
        <v>39</v>
      </c>
      <c r="M16" s="22" t="s">
        <v>42</v>
      </c>
      <c r="N16" s="11" t="s">
        <v>36</v>
      </c>
      <c r="O16" s="15"/>
      <c r="P16" s="17">
        <v>2014</v>
      </c>
      <c r="Q16" s="17"/>
      <c r="R16" s="17"/>
      <c r="S16" s="17"/>
      <c r="Y16" s="18"/>
      <c r="AA16" s="12"/>
      <c r="AB16" s="12"/>
      <c r="AE16" s="12" t="s">
        <v>252</v>
      </c>
      <c r="AF16" s="12"/>
      <c r="AG16" s="12"/>
    </row>
    <row r="17" spans="1:33" ht="16.5" customHeight="1">
      <c r="A17" s="58">
        <v>109</v>
      </c>
      <c r="B17" s="58" t="s">
        <v>225</v>
      </c>
      <c r="C17" s="58" t="s">
        <v>226</v>
      </c>
      <c r="D17" s="59" t="s">
        <v>227</v>
      </c>
      <c r="E17" s="58" t="s">
        <v>20</v>
      </c>
      <c r="F17" s="56">
        <v>32389</v>
      </c>
      <c r="G17" s="14">
        <f t="shared" si="0"/>
        <v>30</v>
      </c>
      <c r="H17" s="59" t="s">
        <v>108</v>
      </c>
      <c r="I17" s="60" t="s">
        <v>22</v>
      </c>
      <c r="J17" s="59" t="s">
        <v>228</v>
      </c>
      <c r="K17" s="67">
        <v>3</v>
      </c>
      <c r="L17" s="67">
        <v>3</v>
      </c>
      <c r="M17" s="57"/>
      <c r="N17" s="59" t="s">
        <v>55</v>
      </c>
      <c r="O17" s="60"/>
      <c r="P17" s="59"/>
      <c r="Q17" s="59"/>
      <c r="R17" s="59"/>
      <c r="S17" s="59"/>
      <c r="T17" s="66"/>
      <c r="U17" s="58"/>
      <c r="V17" s="58"/>
      <c r="W17" s="58"/>
      <c r="X17" s="58"/>
      <c r="Y17" s="56" t="s">
        <v>29</v>
      </c>
      <c r="Z17" s="58" t="s">
        <v>30</v>
      </c>
      <c r="AA17" s="58"/>
      <c r="AB17" s="58"/>
      <c r="AC17" s="58"/>
      <c r="AD17" s="58"/>
      <c r="AE17" s="58"/>
      <c r="AF17" s="12"/>
      <c r="AG17" s="12"/>
    </row>
    <row r="18" spans="1:33" ht="16.5" customHeight="1">
      <c r="A18" s="58">
        <v>109</v>
      </c>
      <c r="B18" s="58" t="s">
        <v>276</v>
      </c>
      <c r="C18" s="58" t="s">
        <v>176</v>
      </c>
      <c r="D18" s="59" t="s">
        <v>37</v>
      </c>
      <c r="E18" s="58" t="s">
        <v>20</v>
      </c>
      <c r="F18" s="56">
        <v>35565</v>
      </c>
      <c r="G18" s="14">
        <f t="shared" si="0"/>
        <v>21</v>
      </c>
      <c r="H18" s="59" t="s">
        <v>109</v>
      </c>
      <c r="I18" s="60" t="s">
        <v>67</v>
      </c>
      <c r="J18" s="59"/>
      <c r="K18" s="67">
        <v>0</v>
      </c>
      <c r="L18" s="67">
        <v>0</v>
      </c>
      <c r="M18" s="57"/>
      <c r="N18" s="59"/>
      <c r="O18" s="60"/>
      <c r="P18" s="59"/>
      <c r="Q18" s="59"/>
      <c r="R18" s="59"/>
      <c r="S18" s="59"/>
      <c r="T18" s="66"/>
      <c r="U18" s="58"/>
      <c r="V18" s="58"/>
      <c r="W18" s="58"/>
      <c r="X18" s="58"/>
      <c r="Y18" s="56"/>
      <c r="Z18" s="58"/>
      <c r="AA18" s="58"/>
      <c r="AB18" s="58"/>
      <c r="AC18" s="58"/>
      <c r="AD18" s="58"/>
      <c r="AE18" s="58" t="s">
        <v>292</v>
      </c>
      <c r="AF18" s="12"/>
      <c r="AG18" s="12"/>
    </row>
    <row r="19" spans="1:33" ht="15" customHeight="1">
      <c r="A19" s="12">
        <v>109</v>
      </c>
      <c r="B19" s="12" t="s">
        <v>146</v>
      </c>
      <c r="C19" s="12" t="s">
        <v>57</v>
      </c>
      <c r="D19" s="11" t="s">
        <v>45</v>
      </c>
      <c r="E19" s="12" t="s">
        <v>20</v>
      </c>
      <c r="F19" s="18">
        <v>28024</v>
      </c>
      <c r="G19" s="14">
        <f t="shared" si="0"/>
        <v>41</v>
      </c>
      <c r="H19" s="59" t="s">
        <v>108</v>
      </c>
      <c r="I19" s="11" t="s">
        <v>22</v>
      </c>
      <c r="J19" s="15" t="s">
        <v>58</v>
      </c>
      <c r="K19" s="16">
        <v>23</v>
      </c>
      <c r="L19" s="16">
        <v>23</v>
      </c>
      <c r="M19" s="20"/>
      <c r="N19" s="17" t="s">
        <v>36</v>
      </c>
      <c r="O19" s="15"/>
      <c r="P19" s="17">
        <v>2014</v>
      </c>
      <c r="Q19" s="12">
        <v>2012</v>
      </c>
      <c r="S19" s="17"/>
      <c r="Y19" s="18"/>
      <c r="AA19" s="12"/>
      <c r="AB19" s="12"/>
      <c r="AE19" s="12" t="s">
        <v>253</v>
      </c>
      <c r="AF19" s="12"/>
      <c r="AG19" s="12"/>
    </row>
    <row r="20" spans="1:33" ht="15.75" customHeight="1">
      <c r="A20" s="12">
        <v>109</v>
      </c>
      <c r="B20" s="12" t="s">
        <v>215</v>
      </c>
      <c r="C20" s="12" t="s">
        <v>185</v>
      </c>
      <c r="D20" s="12" t="s">
        <v>186</v>
      </c>
      <c r="E20" s="13" t="s">
        <v>20</v>
      </c>
      <c r="F20" s="65">
        <v>34615</v>
      </c>
      <c r="G20" s="13">
        <f t="shared" si="0"/>
        <v>23</v>
      </c>
      <c r="H20" s="13" t="s">
        <v>108</v>
      </c>
      <c r="I20" s="12" t="s">
        <v>22</v>
      </c>
      <c r="J20" s="13" t="s">
        <v>23</v>
      </c>
      <c r="K20" s="13">
        <v>1</v>
      </c>
      <c r="L20" s="13">
        <v>1</v>
      </c>
      <c r="Y20" s="12" t="s">
        <v>29</v>
      </c>
      <c r="Z20" s="12" t="s">
        <v>196</v>
      </c>
      <c r="AA20" s="58" t="s">
        <v>65</v>
      </c>
      <c r="AB20" s="18">
        <v>42537</v>
      </c>
      <c r="AC20" s="12" t="s">
        <v>66</v>
      </c>
      <c r="AD20" s="12">
        <v>2016</v>
      </c>
      <c r="AE20" s="12" t="s">
        <v>213</v>
      </c>
      <c r="AF20" s="12"/>
      <c r="AG20" s="12"/>
    </row>
    <row r="21" spans="1:33" ht="15.75" customHeight="1">
      <c r="A21" s="12">
        <v>109</v>
      </c>
      <c r="B21" s="12" t="s">
        <v>277</v>
      </c>
      <c r="C21" s="12" t="s">
        <v>51</v>
      </c>
      <c r="D21" s="12" t="s">
        <v>186</v>
      </c>
      <c r="E21" s="13" t="s">
        <v>20</v>
      </c>
      <c r="F21" s="65">
        <v>31102</v>
      </c>
      <c r="G21" s="13">
        <f t="shared" si="0"/>
        <v>33</v>
      </c>
      <c r="H21" s="13" t="s">
        <v>108</v>
      </c>
      <c r="I21" s="12" t="s">
        <v>22</v>
      </c>
      <c r="J21" s="13" t="s">
        <v>23</v>
      </c>
      <c r="K21" s="13">
        <v>8</v>
      </c>
      <c r="L21" s="13">
        <v>8</v>
      </c>
      <c r="N21" s="12" t="s">
        <v>36</v>
      </c>
      <c r="P21" s="12">
        <v>2014</v>
      </c>
      <c r="AA21" s="58"/>
      <c r="AE21" s="12" t="s">
        <v>287</v>
      </c>
      <c r="AF21" s="12"/>
      <c r="AG21" s="12"/>
    </row>
    <row r="22" spans="1:33" ht="17.25" customHeight="1">
      <c r="A22" s="12">
        <v>109</v>
      </c>
      <c r="B22" s="12" t="s">
        <v>195</v>
      </c>
      <c r="C22" s="12" t="s">
        <v>127</v>
      </c>
      <c r="D22" s="12" t="s">
        <v>197</v>
      </c>
      <c r="E22" s="12" t="s">
        <v>60</v>
      </c>
      <c r="F22" s="65">
        <v>30926</v>
      </c>
      <c r="G22" s="13">
        <f t="shared" si="0"/>
        <v>34</v>
      </c>
      <c r="H22" s="13" t="s">
        <v>108</v>
      </c>
      <c r="I22" s="59" t="s">
        <v>56</v>
      </c>
      <c r="K22" s="13">
        <v>8</v>
      </c>
      <c r="L22" s="13">
        <v>8</v>
      </c>
      <c r="N22" s="12" t="s">
        <v>55</v>
      </c>
      <c r="AA22" s="58" t="s">
        <v>59</v>
      </c>
      <c r="AF22" s="12"/>
      <c r="AG22" s="12"/>
    </row>
    <row r="23" spans="1:33" ht="18" customHeight="1">
      <c r="A23" s="12">
        <v>109</v>
      </c>
      <c r="B23" s="12" t="s">
        <v>147</v>
      </c>
      <c r="C23" s="12" t="s">
        <v>43</v>
      </c>
      <c r="D23" s="11" t="s">
        <v>26</v>
      </c>
      <c r="E23" s="12" t="s">
        <v>20</v>
      </c>
      <c r="F23" s="18">
        <v>23880</v>
      </c>
      <c r="G23" s="14">
        <f t="shared" si="0"/>
        <v>53</v>
      </c>
      <c r="H23" s="59" t="s">
        <v>108</v>
      </c>
      <c r="I23" s="11" t="s">
        <v>22</v>
      </c>
      <c r="J23" s="19" t="s">
        <v>23</v>
      </c>
      <c r="K23" s="16">
        <v>30</v>
      </c>
      <c r="L23" s="16">
        <v>30</v>
      </c>
      <c r="M23" s="20"/>
      <c r="N23" s="17" t="s">
        <v>36</v>
      </c>
      <c r="O23" s="15"/>
      <c r="P23" s="17"/>
      <c r="Q23" s="12">
        <v>2012</v>
      </c>
      <c r="S23" s="17"/>
      <c r="Y23" s="18"/>
      <c r="Z23" s="58"/>
      <c r="AA23" s="12"/>
      <c r="AB23" s="58"/>
      <c r="AE23" s="12" t="s">
        <v>254</v>
      </c>
      <c r="AF23" s="12"/>
      <c r="AG23" s="12"/>
    </row>
    <row r="24" spans="1:33" ht="16.5" customHeight="1">
      <c r="A24" s="12">
        <v>109</v>
      </c>
      <c r="B24" s="12" t="s">
        <v>278</v>
      </c>
      <c r="C24" s="12" t="s">
        <v>39</v>
      </c>
      <c r="D24" s="11" t="s">
        <v>124</v>
      </c>
      <c r="E24" s="12" t="s">
        <v>20</v>
      </c>
      <c r="F24" s="18">
        <v>31977</v>
      </c>
      <c r="G24" s="14">
        <f t="shared" si="0"/>
        <v>31</v>
      </c>
      <c r="H24" s="59" t="s">
        <v>108</v>
      </c>
      <c r="I24" s="11" t="s">
        <v>67</v>
      </c>
      <c r="J24" s="11" t="s">
        <v>111</v>
      </c>
      <c r="K24" s="16">
        <v>10</v>
      </c>
      <c r="L24" s="16">
        <v>10</v>
      </c>
      <c r="M24" s="57"/>
      <c r="N24" s="17" t="s">
        <v>55</v>
      </c>
      <c r="O24" s="15"/>
      <c r="P24" s="17"/>
      <c r="Q24" s="17"/>
      <c r="R24" s="17"/>
      <c r="S24" s="17"/>
      <c r="T24" s="11"/>
      <c r="Y24" s="18"/>
      <c r="AA24" s="12"/>
      <c r="AB24" s="12"/>
      <c r="AE24" s="12" t="s">
        <v>245</v>
      </c>
      <c r="AF24" s="12"/>
      <c r="AG24" s="12"/>
    </row>
    <row r="25" spans="1:33" ht="15.75" customHeight="1">
      <c r="A25" s="12">
        <v>109</v>
      </c>
      <c r="B25" s="12" t="s">
        <v>148</v>
      </c>
      <c r="C25" s="12" t="s">
        <v>130</v>
      </c>
      <c r="D25" s="11" t="s">
        <v>37</v>
      </c>
      <c r="E25" s="12" t="s">
        <v>20</v>
      </c>
      <c r="F25" s="18">
        <v>25550</v>
      </c>
      <c r="G25" s="14">
        <f t="shared" si="0"/>
        <v>48</v>
      </c>
      <c r="H25" s="59" t="s">
        <v>109</v>
      </c>
      <c r="I25" s="11" t="s">
        <v>22</v>
      </c>
      <c r="J25" s="11" t="s">
        <v>23</v>
      </c>
      <c r="K25" s="16">
        <v>28</v>
      </c>
      <c r="L25" s="16">
        <v>28</v>
      </c>
      <c r="M25" s="57" t="s">
        <v>49</v>
      </c>
      <c r="N25" s="17" t="s">
        <v>36</v>
      </c>
      <c r="O25" s="15"/>
      <c r="P25" s="17">
        <v>2013</v>
      </c>
      <c r="Q25" s="11"/>
      <c r="R25" s="11"/>
      <c r="S25" s="17"/>
      <c r="T25" s="11"/>
      <c r="Y25" s="18"/>
      <c r="Z25" s="58"/>
      <c r="AA25" s="12"/>
      <c r="AB25" s="11"/>
      <c r="AE25" s="12" t="s">
        <v>254</v>
      </c>
      <c r="AF25" s="12"/>
      <c r="AG25" s="12"/>
    </row>
    <row r="26" spans="1:31" s="24" customFormat="1" ht="12.75">
      <c r="A26" s="12">
        <v>109</v>
      </c>
      <c r="B26" s="12" t="s">
        <v>163</v>
      </c>
      <c r="C26" s="12" t="s">
        <v>25</v>
      </c>
      <c r="D26" s="11" t="s">
        <v>120</v>
      </c>
      <c r="E26" s="12" t="s">
        <v>20</v>
      </c>
      <c r="F26" s="18">
        <v>28285</v>
      </c>
      <c r="G26" s="14">
        <f t="shared" si="0"/>
        <v>41</v>
      </c>
      <c r="H26" s="59" t="s">
        <v>108</v>
      </c>
      <c r="I26" s="11" t="s">
        <v>22</v>
      </c>
      <c r="J26" s="55" t="s">
        <v>23</v>
      </c>
      <c r="K26" s="16">
        <v>21</v>
      </c>
      <c r="L26" s="16">
        <v>21</v>
      </c>
      <c r="M26" s="20"/>
      <c r="N26" s="17" t="s">
        <v>55</v>
      </c>
      <c r="O26" s="15"/>
      <c r="P26" s="17"/>
      <c r="Q26" s="17"/>
      <c r="R26" s="17"/>
      <c r="S26" s="17"/>
      <c r="T26" s="11"/>
      <c r="U26" s="12"/>
      <c r="V26" s="12"/>
      <c r="W26" s="12"/>
      <c r="X26" s="12"/>
      <c r="Y26" s="18"/>
      <c r="Z26" s="12"/>
      <c r="AA26" s="12"/>
      <c r="AB26" s="12"/>
      <c r="AC26" s="12"/>
      <c r="AD26" s="12"/>
      <c r="AE26" s="12" t="s">
        <v>254</v>
      </c>
    </row>
    <row r="27" spans="1:31" s="24" customFormat="1" ht="12.75">
      <c r="A27" s="58">
        <v>109</v>
      </c>
      <c r="B27" s="12" t="s">
        <v>242</v>
      </c>
      <c r="C27" s="12" t="s">
        <v>243</v>
      </c>
      <c r="D27" s="12" t="s">
        <v>186</v>
      </c>
      <c r="E27" s="13" t="s">
        <v>20</v>
      </c>
      <c r="F27" s="65">
        <v>35655</v>
      </c>
      <c r="G27" s="13">
        <v>20</v>
      </c>
      <c r="H27" s="13" t="s">
        <v>109</v>
      </c>
      <c r="I27" s="12" t="s">
        <v>54</v>
      </c>
      <c r="J27" s="13"/>
      <c r="K27" s="13">
        <v>0</v>
      </c>
      <c r="L27" s="13">
        <v>0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 t="s">
        <v>29</v>
      </c>
      <c r="Z27" s="12" t="s">
        <v>196</v>
      </c>
      <c r="AA27" s="21" t="s">
        <v>65</v>
      </c>
      <c r="AB27" s="18">
        <v>42983</v>
      </c>
      <c r="AC27" s="12" t="s">
        <v>244</v>
      </c>
      <c r="AD27" s="12">
        <v>2017</v>
      </c>
      <c r="AE27" s="12" t="s">
        <v>245</v>
      </c>
    </row>
    <row r="28" spans="1:31" s="24" customFormat="1" ht="12.75">
      <c r="A28" s="12">
        <v>109</v>
      </c>
      <c r="B28" s="12" t="s">
        <v>203</v>
      </c>
      <c r="C28" s="12" t="s">
        <v>31</v>
      </c>
      <c r="D28" s="11" t="s">
        <v>121</v>
      </c>
      <c r="E28" s="12" t="s">
        <v>20</v>
      </c>
      <c r="F28" s="18">
        <v>26963</v>
      </c>
      <c r="G28" s="14">
        <f aca="true" t="shared" si="1" ref="G28:G64">INT((G$1-F28)/(365))</f>
        <v>44</v>
      </c>
      <c r="H28" s="59" t="s">
        <v>108</v>
      </c>
      <c r="I28" s="11" t="s">
        <v>22</v>
      </c>
      <c r="J28" s="12" t="s">
        <v>28</v>
      </c>
      <c r="K28" s="16">
        <v>22</v>
      </c>
      <c r="L28" s="16">
        <v>22</v>
      </c>
      <c r="M28" s="20"/>
      <c r="N28" s="17" t="s">
        <v>36</v>
      </c>
      <c r="O28" s="15"/>
      <c r="P28" s="17">
        <v>2012</v>
      </c>
      <c r="Q28" s="17"/>
      <c r="R28" s="17"/>
      <c r="S28" s="17"/>
      <c r="T28" s="10"/>
      <c r="U28" s="12"/>
      <c r="V28" s="12"/>
      <c r="W28" s="12"/>
      <c r="X28" s="12"/>
      <c r="Y28" s="18"/>
      <c r="Z28" s="12"/>
      <c r="AA28" s="12"/>
      <c r="AB28" s="12"/>
      <c r="AC28" s="12"/>
      <c r="AD28" s="12"/>
      <c r="AE28" s="12" t="s">
        <v>255</v>
      </c>
    </row>
    <row r="29" spans="1:31" s="24" customFormat="1" ht="12.75">
      <c r="A29" s="12">
        <v>109</v>
      </c>
      <c r="B29" s="12" t="s">
        <v>279</v>
      </c>
      <c r="C29" s="12" t="s">
        <v>280</v>
      </c>
      <c r="D29" s="11" t="s">
        <v>281</v>
      </c>
      <c r="E29" s="12" t="s">
        <v>20</v>
      </c>
      <c r="F29" s="18">
        <v>34607</v>
      </c>
      <c r="G29" s="14">
        <f t="shared" si="1"/>
        <v>23</v>
      </c>
      <c r="H29" s="59" t="s">
        <v>108</v>
      </c>
      <c r="I29" s="11" t="s">
        <v>22</v>
      </c>
      <c r="J29" s="12" t="s">
        <v>282</v>
      </c>
      <c r="K29" s="16">
        <v>0</v>
      </c>
      <c r="L29" s="16">
        <v>0</v>
      </c>
      <c r="M29" s="20"/>
      <c r="N29" s="17"/>
      <c r="O29" s="15"/>
      <c r="P29" s="17"/>
      <c r="Q29" s="17"/>
      <c r="R29" s="17"/>
      <c r="S29" s="17"/>
      <c r="T29" s="10"/>
      <c r="U29" s="12"/>
      <c r="V29" s="12"/>
      <c r="W29" s="12"/>
      <c r="X29" s="12"/>
      <c r="Y29" s="18"/>
      <c r="Z29" s="12"/>
      <c r="AA29" s="12"/>
      <c r="AB29" s="12"/>
      <c r="AC29" s="12"/>
      <c r="AD29" s="12"/>
      <c r="AE29" s="12" t="s">
        <v>290</v>
      </c>
    </row>
    <row r="30" spans="1:31" s="24" customFormat="1" ht="12.75">
      <c r="A30" s="12">
        <v>109</v>
      </c>
      <c r="B30" s="12" t="s">
        <v>165</v>
      </c>
      <c r="C30" s="12" t="s">
        <v>51</v>
      </c>
      <c r="D30" s="11" t="s">
        <v>135</v>
      </c>
      <c r="E30" s="12" t="s">
        <v>20</v>
      </c>
      <c r="F30" s="18">
        <v>23371</v>
      </c>
      <c r="G30" s="14">
        <f t="shared" si="1"/>
        <v>54</v>
      </c>
      <c r="H30" s="59" t="s">
        <v>108</v>
      </c>
      <c r="I30" s="11" t="s">
        <v>22</v>
      </c>
      <c r="J30" s="63" t="s">
        <v>23</v>
      </c>
      <c r="K30" s="16">
        <v>26</v>
      </c>
      <c r="L30" s="16">
        <v>26</v>
      </c>
      <c r="M30" s="20"/>
      <c r="N30" s="12" t="s">
        <v>55</v>
      </c>
      <c r="O30" s="15"/>
      <c r="P30" s="17"/>
      <c r="Q30" s="12"/>
      <c r="R30" s="12"/>
      <c r="S30" s="17"/>
      <c r="T30" s="12"/>
      <c r="U30" s="12"/>
      <c r="V30" s="12"/>
      <c r="W30" s="12"/>
      <c r="X30" s="12"/>
      <c r="Y30" s="18"/>
      <c r="Z30" s="12"/>
      <c r="AA30" s="12"/>
      <c r="AB30" s="12"/>
      <c r="AC30" s="12"/>
      <c r="AD30" s="12"/>
      <c r="AE30" s="12" t="s">
        <v>254</v>
      </c>
    </row>
    <row r="31" spans="1:31" s="24" customFormat="1" ht="15" customHeight="1">
      <c r="A31" s="12">
        <v>109</v>
      </c>
      <c r="B31" s="12" t="s">
        <v>179</v>
      </c>
      <c r="C31" s="12" t="s">
        <v>178</v>
      </c>
      <c r="D31" s="12" t="s">
        <v>135</v>
      </c>
      <c r="E31" s="12" t="s">
        <v>20</v>
      </c>
      <c r="F31" s="18">
        <v>29506</v>
      </c>
      <c r="G31" s="14">
        <f t="shared" si="1"/>
        <v>37</v>
      </c>
      <c r="H31" s="62" t="s">
        <v>108</v>
      </c>
      <c r="I31" s="12" t="s">
        <v>22</v>
      </c>
      <c r="J31" s="12" t="s">
        <v>44</v>
      </c>
      <c r="K31" s="13">
        <v>19</v>
      </c>
      <c r="L31" s="13">
        <v>19</v>
      </c>
      <c r="M31" s="12"/>
      <c r="N31" s="61" t="s">
        <v>55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1"/>
      <c r="AB31" s="18"/>
      <c r="AC31" s="12"/>
      <c r="AD31" s="12"/>
      <c r="AE31" s="12"/>
    </row>
    <row r="32" spans="1:31" s="24" customFormat="1" ht="15" customHeight="1">
      <c r="A32" s="12">
        <v>109</v>
      </c>
      <c r="B32" s="12" t="s">
        <v>283</v>
      </c>
      <c r="C32" s="12" t="s">
        <v>224</v>
      </c>
      <c r="D32" s="12" t="s">
        <v>135</v>
      </c>
      <c r="E32" s="12" t="s">
        <v>20</v>
      </c>
      <c r="F32" s="18">
        <v>31046</v>
      </c>
      <c r="G32" s="14">
        <f t="shared" si="1"/>
        <v>33</v>
      </c>
      <c r="H32" s="62" t="s">
        <v>108</v>
      </c>
      <c r="I32" s="12" t="s">
        <v>22</v>
      </c>
      <c r="J32" s="12" t="s">
        <v>35</v>
      </c>
      <c r="K32" s="13">
        <v>0</v>
      </c>
      <c r="L32" s="13">
        <v>0</v>
      </c>
      <c r="M32" s="12"/>
      <c r="N32" s="61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21"/>
      <c r="AB32" s="18"/>
      <c r="AC32" s="12"/>
      <c r="AD32" s="12"/>
      <c r="AE32" s="12" t="s">
        <v>289</v>
      </c>
    </row>
    <row r="33" spans="1:33" ht="12.75">
      <c r="A33" s="12">
        <v>109</v>
      </c>
      <c r="B33" s="12" t="s">
        <v>149</v>
      </c>
      <c r="C33" s="12" t="s">
        <v>122</v>
      </c>
      <c r="D33" s="11" t="s">
        <v>121</v>
      </c>
      <c r="E33" s="12" t="s">
        <v>20</v>
      </c>
      <c r="F33" s="18">
        <v>23384</v>
      </c>
      <c r="G33" s="14">
        <f t="shared" si="1"/>
        <v>54</v>
      </c>
      <c r="H33" s="59" t="s">
        <v>108</v>
      </c>
      <c r="I33" s="11" t="s">
        <v>22</v>
      </c>
      <c r="J33" s="19" t="s">
        <v>33</v>
      </c>
      <c r="K33" s="16">
        <v>28</v>
      </c>
      <c r="L33" s="16">
        <v>28</v>
      </c>
      <c r="M33" s="57" t="s">
        <v>49</v>
      </c>
      <c r="N33" s="17" t="s">
        <v>36</v>
      </c>
      <c r="O33" s="15"/>
      <c r="P33" s="17">
        <v>2015</v>
      </c>
      <c r="Q33" s="17"/>
      <c r="R33" s="17"/>
      <c r="S33" s="17"/>
      <c r="Y33" s="18"/>
      <c r="AA33" s="12"/>
      <c r="AB33" s="12"/>
      <c r="AE33" s="12" t="s">
        <v>256</v>
      </c>
      <c r="AF33" s="12"/>
      <c r="AG33" s="12"/>
    </row>
    <row r="34" spans="1:33" ht="12.75">
      <c r="A34" s="12">
        <v>109</v>
      </c>
      <c r="B34" s="12" t="s">
        <v>180</v>
      </c>
      <c r="C34" s="12" t="s">
        <v>181</v>
      </c>
      <c r="D34" s="12" t="s">
        <v>182</v>
      </c>
      <c r="E34" s="12" t="s">
        <v>60</v>
      </c>
      <c r="F34" s="18">
        <v>33174</v>
      </c>
      <c r="G34" s="14">
        <f t="shared" si="1"/>
        <v>27</v>
      </c>
      <c r="H34" s="13" t="s">
        <v>108</v>
      </c>
      <c r="I34" s="12" t="s">
        <v>22</v>
      </c>
      <c r="J34" s="12" t="s">
        <v>33</v>
      </c>
      <c r="K34" s="13">
        <v>3</v>
      </c>
      <c r="L34" s="13">
        <v>3</v>
      </c>
      <c r="N34" s="61" t="s">
        <v>55</v>
      </c>
      <c r="AA34" s="21" t="s">
        <v>65</v>
      </c>
      <c r="AB34" s="18">
        <v>41876</v>
      </c>
      <c r="AC34" s="12" t="s">
        <v>66</v>
      </c>
      <c r="AD34" s="12">
        <v>2013</v>
      </c>
      <c r="AE34" s="12" t="s">
        <v>183</v>
      </c>
      <c r="AF34" s="12"/>
      <c r="AG34" s="12"/>
    </row>
    <row r="35" spans="1:33" ht="25.5">
      <c r="A35" s="12">
        <v>109</v>
      </c>
      <c r="B35" s="12" t="s">
        <v>150</v>
      </c>
      <c r="C35" s="12" t="s">
        <v>127</v>
      </c>
      <c r="D35" s="11" t="s">
        <v>151</v>
      </c>
      <c r="E35" s="12" t="s">
        <v>60</v>
      </c>
      <c r="F35" s="18">
        <v>27487</v>
      </c>
      <c r="G35" s="14">
        <f t="shared" si="1"/>
        <v>43</v>
      </c>
      <c r="H35" s="59" t="s">
        <v>109</v>
      </c>
      <c r="I35" s="11" t="s">
        <v>22</v>
      </c>
      <c r="J35" s="15" t="s">
        <v>35</v>
      </c>
      <c r="K35" s="26">
        <v>22</v>
      </c>
      <c r="L35" s="26">
        <v>22</v>
      </c>
      <c r="M35" s="57"/>
      <c r="N35" s="17" t="s">
        <v>36</v>
      </c>
      <c r="O35" s="15"/>
      <c r="P35" s="17">
        <v>2006</v>
      </c>
      <c r="Q35" s="17">
        <v>2013</v>
      </c>
      <c r="R35" s="17"/>
      <c r="S35" s="17"/>
      <c r="Y35" s="18"/>
      <c r="AA35" s="12"/>
      <c r="AB35" s="12"/>
      <c r="AE35" s="12" t="s">
        <v>257</v>
      </c>
      <c r="AF35" s="12"/>
      <c r="AG35" s="12"/>
    </row>
    <row r="36" spans="1:33" ht="12.75">
      <c r="A36" s="12">
        <v>109</v>
      </c>
      <c r="B36" s="12" t="s">
        <v>138</v>
      </c>
      <c r="C36" s="12" t="s">
        <v>57</v>
      </c>
      <c r="D36" s="11" t="s">
        <v>52</v>
      </c>
      <c r="E36" s="12" t="s">
        <v>20</v>
      </c>
      <c r="F36" s="18">
        <v>21807</v>
      </c>
      <c r="G36" s="14">
        <f t="shared" si="1"/>
        <v>59</v>
      </c>
      <c r="H36" s="59" t="s">
        <v>108</v>
      </c>
      <c r="I36" s="11" t="s">
        <v>22</v>
      </c>
      <c r="J36" s="15" t="s">
        <v>44</v>
      </c>
      <c r="K36" s="26">
        <v>36</v>
      </c>
      <c r="L36" s="26">
        <v>36</v>
      </c>
      <c r="M36" s="22" t="s">
        <v>42</v>
      </c>
      <c r="N36" s="17" t="s">
        <v>36</v>
      </c>
      <c r="O36" s="15"/>
      <c r="P36" s="17"/>
      <c r="S36" s="17"/>
      <c r="Y36" s="18"/>
      <c r="AA36" s="12"/>
      <c r="AB36" s="12"/>
      <c r="AE36" s="12" t="s">
        <v>258</v>
      </c>
      <c r="AF36" s="12"/>
      <c r="AG36" s="12"/>
    </row>
    <row r="37" spans="1:33" ht="17.25" customHeight="1">
      <c r="A37" s="12">
        <v>109</v>
      </c>
      <c r="B37" s="12" t="s">
        <v>223</v>
      </c>
      <c r="C37" s="12" t="s">
        <v>224</v>
      </c>
      <c r="D37" s="12" t="s">
        <v>186</v>
      </c>
      <c r="E37" s="13" t="s">
        <v>20</v>
      </c>
      <c r="F37" s="65">
        <v>31444</v>
      </c>
      <c r="G37" s="13">
        <f t="shared" si="1"/>
        <v>32</v>
      </c>
      <c r="H37" s="13" t="s">
        <v>108</v>
      </c>
      <c r="I37" s="58" t="s">
        <v>173</v>
      </c>
      <c r="K37" s="13">
        <v>9</v>
      </c>
      <c r="L37" s="13">
        <v>9</v>
      </c>
      <c r="AF37" s="12"/>
      <c r="AG37" s="12"/>
    </row>
    <row r="38" spans="1:33" ht="17.25" customHeight="1">
      <c r="A38" s="12">
        <v>109</v>
      </c>
      <c r="B38" s="12" t="s">
        <v>268</v>
      </c>
      <c r="C38" s="12" t="s">
        <v>25</v>
      </c>
      <c r="D38" s="12" t="s">
        <v>50</v>
      </c>
      <c r="E38" s="13" t="s">
        <v>20</v>
      </c>
      <c r="F38" s="65">
        <v>29883</v>
      </c>
      <c r="G38" s="13">
        <f t="shared" si="1"/>
        <v>36</v>
      </c>
      <c r="H38" s="13" t="s">
        <v>108</v>
      </c>
      <c r="I38" s="58" t="s">
        <v>22</v>
      </c>
      <c r="J38" s="60" t="s">
        <v>27</v>
      </c>
      <c r="K38" s="13">
        <v>14</v>
      </c>
      <c r="L38" s="13">
        <v>14</v>
      </c>
      <c r="N38" s="12" t="s">
        <v>55</v>
      </c>
      <c r="P38" s="12">
        <v>2014</v>
      </c>
      <c r="AF38" s="12"/>
      <c r="AG38" s="12"/>
    </row>
    <row r="39" spans="1:31" ht="12.75">
      <c r="A39" s="12">
        <v>109</v>
      </c>
      <c r="B39" s="12" t="s">
        <v>194</v>
      </c>
      <c r="C39" s="12" t="s">
        <v>25</v>
      </c>
      <c r="D39" s="11" t="s">
        <v>26</v>
      </c>
      <c r="E39" s="12" t="s">
        <v>20</v>
      </c>
      <c r="F39" s="18">
        <v>28807</v>
      </c>
      <c r="G39" s="14">
        <f t="shared" si="1"/>
        <v>39</v>
      </c>
      <c r="H39" s="59" t="s">
        <v>108</v>
      </c>
      <c r="I39" s="11" t="s">
        <v>22</v>
      </c>
      <c r="J39" s="19" t="s">
        <v>23</v>
      </c>
      <c r="K39" s="16">
        <v>18</v>
      </c>
      <c r="L39" s="16">
        <v>18</v>
      </c>
      <c r="M39" s="57"/>
      <c r="N39" s="17" t="s">
        <v>36</v>
      </c>
      <c r="O39" s="15"/>
      <c r="P39" s="17">
        <v>2005</v>
      </c>
      <c r="S39" s="17"/>
      <c r="Y39" s="18"/>
      <c r="AA39" s="12"/>
      <c r="AB39" s="58"/>
      <c r="AE39" s="12" t="s">
        <v>254</v>
      </c>
    </row>
    <row r="40" spans="1:31" ht="12.75">
      <c r="A40" s="12">
        <v>109</v>
      </c>
      <c r="B40" s="12" t="s">
        <v>184</v>
      </c>
      <c r="C40" s="12" t="s">
        <v>185</v>
      </c>
      <c r="D40" s="12" t="s">
        <v>186</v>
      </c>
      <c r="E40" s="12" t="s">
        <v>20</v>
      </c>
      <c r="F40" s="18">
        <v>33470</v>
      </c>
      <c r="G40" s="13">
        <f t="shared" si="1"/>
        <v>27</v>
      </c>
      <c r="H40" s="64" t="s">
        <v>108</v>
      </c>
      <c r="I40" s="12" t="s">
        <v>22</v>
      </c>
      <c r="J40" s="60" t="s">
        <v>27</v>
      </c>
      <c r="K40" s="13">
        <v>3</v>
      </c>
      <c r="L40" s="13">
        <v>3</v>
      </c>
      <c r="N40" s="61" t="s">
        <v>55</v>
      </c>
      <c r="Z40" s="58"/>
      <c r="AA40" s="58" t="s">
        <v>65</v>
      </c>
      <c r="AB40" s="18">
        <v>41918</v>
      </c>
      <c r="AC40" s="12" t="s">
        <v>66</v>
      </c>
      <c r="AD40" s="12">
        <v>2013</v>
      </c>
      <c r="AE40" s="12" t="s">
        <v>187</v>
      </c>
    </row>
    <row r="41" spans="1:31" ht="12.75">
      <c r="A41" s="12">
        <v>109</v>
      </c>
      <c r="B41" s="12" t="s">
        <v>175</v>
      </c>
      <c r="C41" s="12" t="s">
        <v>176</v>
      </c>
      <c r="D41" s="12" t="s">
        <v>177</v>
      </c>
      <c r="E41" s="12" t="s">
        <v>20</v>
      </c>
      <c r="F41" s="18">
        <v>30764</v>
      </c>
      <c r="G41" s="14">
        <f t="shared" si="1"/>
        <v>34</v>
      </c>
      <c r="H41" s="13" t="s">
        <v>108</v>
      </c>
      <c r="I41" s="59" t="s">
        <v>69</v>
      </c>
      <c r="J41" s="12"/>
      <c r="K41" s="13">
        <v>10</v>
      </c>
      <c r="L41" s="13">
        <v>10</v>
      </c>
      <c r="N41" s="12" t="s">
        <v>55</v>
      </c>
      <c r="Y41" s="58"/>
      <c r="Z41" s="61"/>
      <c r="AA41" s="58"/>
      <c r="AB41" s="56"/>
      <c r="AC41" s="58"/>
      <c r="AD41" s="58"/>
      <c r="AE41" s="58"/>
    </row>
    <row r="42" spans="1:31" ht="12.75">
      <c r="A42" s="58">
        <v>109</v>
      </c>
      <c r="B42" s="12" t="s">
        <v>232</v>
      </c>
      <c r="C42" s="12" t="s">
        <v>214</v>
      </c>
      <c r="D42" s="12" t="s">
        <v>233</v>
      </c>
      <c r="E42" s="13" t="s">
        <v>60</v>
      </c>
      <c r="F42" s="65">
        <v>34563</v>
      </c>
      <c r="G42" s="13">
        <f t="shared" si="1"/>
        <v>24</v>
      </c>
      <c r="H42" s="59" t="s">
        <v>108</v>
      </c>
      <c r="I42" s="60" t="s">
        <v>22</v>
      </c>
      <c r="J42" s="13" t="s">
        <v>28</v>
      </c>
      <c r="K42" s="13">
        <v>0</v>
      </c>
      <c r="L42" s="13">
        <v>0</v>
      </c>
      <c r="Y42" s="12" t="s">
        <v>29</v>
      </c>
      <c r="Z42" s="12" t="s">
        <v>30</v>
      </c>
      <c r="AA42" s="21" t="s">
        <v>65</v>
      </c>
      <c r="AB42" s="18">
        <v>42975</v>
      </c>
      <c r="AC42" s="12" t="s">
        <v>234</v>
      </c>
      <c r="AD42" s="12">
        <v>2017</v>
      </c>
      <c r="AE42" s="12" t="s">
        <v>213</v>
      </c>
    </row>
    <row r="43" spans="1:14" ht="12.75">
      <c r="A43" s="12">
        <v>109</v>
      </c>
      <c r="B43" s="12" t="s">
        <v>174</v>
      </c>
      <c r="C43" s="12" t="s">
        <v>172</v>
      </c>
      <c r="D43" s="12" t="s">
        <v>40</v>
      </c>
      <c r="E43" s="12" t="s">
        <v>20</v>
      </c>
      <c r="F43" s="18">
        <v>14460</v>
      </c>
      <c r="G43" s="14">
        <f t="shared" si="1"/>
        <v>79</v>
      </c>
      <c r="H43" s="13" t="s">
        <v>108</v>
      </c>
      <c r="I43" s="12" t="s">
        <v>173</v>
      </c>
      <c r="J43" s="12"/>
      <c r="K43" s="13">
        <v>50</v>
      </c>
      <c r="L43" s="13">
        <v>50</v>
      </c>
      <c r="M43" s="58" t="s">
        <v>42</v>
      </c>
      <c r="N43" s="58" t="s">
        <v>55</v>
      </c>
    </row>
    <row r="44" spans="1:27" ht="12.75">
      <c r="A44" s="12">
        <v>109</v>
      </c>
      <c r="B44" s="12" t="s">
        <v>191</v>
      </c>
      <c r="C44" s="12" t="s">
        <v>192</v>
      </c>
      <c r="D44" s="12" t="s">
        <v>193</v>
      </c>
      <c r="E44" s="12" t="s">
        <v>20</v>
      </c>
      <c r="F44" s="18">
        <v>30638</v>
      </c>
      <c r="G44" s="13">
        <f t="shared" si="1"/>
        <v>34</v>
      </c>
      <c r="H44" s="64" t="s">
        <v>108</v>
      </c>
      <c r="I44" s="59" t="s">
        <v>22</v>
      </c>
      <c r="J44" s="13" t="s">
        <v>35</v>
      </c>
      <c r="K44" s="13">
        <v>6</v>
      </c>
      <c r="L44" s="13">
        <v>6</v>
      </c>
      <c r="N44" s="12" t="s">
        <v>55</v>
      </c>
      <c r="Z44" s="58"/>
      <c r="AA44" s="58"/>
    </row>
    <row r="45" spans="1:31" ht="12.75">
      <c r="A45" s="12">
        <v>109</v>
      </c>
      <c r="B45" s="12" t="s">
        <v>136</v>
      </c>
      <c r="C45" s="12" t="s">
        <v>126</v>
      </c>
      <c r="D45" s="11" t="s">
        <v>133</v>
      </c>
      <c r="E45" s="12" t="s">
        <v>20</v>
      </c>
      <c r="F45" s="18">
        <v>21644</v>
      </c>
      <c r="G45" s="14">
        <f t="shared" si="1"/>
        <v>59</v>
      </c>
      <c r="H45" s="59" t="s">
        <v>108</v>
      </c>
      <c r="I45" s="11" t="s">
        <v>22</v>
      </c>
      <c r="J45" s="19" t="s">
        <v>47</v>
      </c>
      <c r="K45" s="26">
        <v>36</v>
      </c>
      <c r="L45" s="26">
        <v>36</v>
      </c>
      <c r="M45" s="58" t="s">
        <v>42</v>
      </c>
      <c r="N45" s="17" t="s">
        <v>55</v>
      </c>
      <c r="O45" s="15"/>
      <c r="P45" s="17">
        <v>2014</v>
      </c>
      <c r="S45" s="17"/>
      <c r="Y45" s="18"/>
      <c r="AA45" s="12"/>
      <c r="AB45" s="12"/>
      <c r="AE45" s="12" t="s">
        <v>259</v>
      </c>
    </row>
    <row r="46" spans="1:31" ht="15.75" customHeight="1">
      <c r="A46" s="12">
        <v>109</v>
      </c>
      <c r="B46" s="12" t="s">
        <v>136</v>
      </c>
      <c r="C46" s="12" t="s">
        <v>198</v>
      </c>
      <c r="D46" s="12" t="s">
        <v>34</v>
      </c>
      <c r="E46" s="12" t="s">
        <v>20</v>
      </c>
      <c r="F46" s="65">
        <v>33664</v>
      </c>
      <c r="G46" s="13">
        <f t="shared" si="1"/>
        <v>26</v>
      </c>
      <c r="H46" s="13" t="s">
        <v>108</v>
      </c>
      <c r="I46" s="58" t="s">
        <v>22</v>
      </c>
      <c r="J46" s="12" t="s">
        <v>41</v>
      </c>
      <c r="K46" s="13">
        <v>3</v>
      </c>
      <c r="L46" s="13">
        <v>3</v>
      </c>
      <c r="N46" s="12" t="s">
        <v>55</v>
      </c>
      <c r="AA46" s="58" t="s">
        <v>65</v>
      </c>
      <c r="AB46" s="18">
        <v>42242</v>
      </c>
      <c r="AC46" s="12" t="s">
        <v>66</v>
      </c>
      <c r="AD46" s="12">
        <v>2015</v>
      </c>
      <c r="AE46" s="12" t="s">
        <v>199</v>
      </c>
    </row>
    <row r="47" spans="1:31" ht="12.75">
      <c r="A47" s="12">
        <v>109</v>
      </c>
      <c r="B47" s="12" t="s">
        <v>162</v>
      </c>
      <c r="C47" s="12" t="s">
        <v>31</v>
      </c>
      <c r="D47" s="11" t="s">
        <v>32</v>
      </c>
      <c r="E47" s="12" t="s">
        <v>20</v>
      </c>
      <c r="F47" s="18">
        <v>27018</v>
      </c>
      <c r="G47" s="14">
        <f t="shared" si="1"/>
        <v>44</v>
      </c>
      <c r="H47" s="59" t="s">
        <v>108</v>
      </c>
      <c r="I47" s="11" t="s">
        <v>22</v>
      </c>
      <c r="J47" s="11" t="s">
        <v>23</v>
      </c>
      <c r="K47" s="16">
        <v>23</v>
      </c>
      <c r="L47" s="16">
        <v>23</v>
      </c>
      <c r="M47" s="20"/>
      <c r="N47" s="17" t="s">
        <v>55</v>
      </c>
      <c r="O47" s="15"/>
      <c r="P47" s="17"/>
      <c r="Q47" s="17"/>
      <c r="R47" s="17"/>
      <c r="S47" s="17"/>
      <c r="Y47" s="18"/>
      <c r="AA47" s="12"/>
      <c r="AB47" s="12"/>
      <c r="AE47" s="12" t="s">
        <v>254</v>
      </c>
    </row>
    <row r="48" spans="1:31" ht="12.75">
      <c r="A48" s="12">
        <v>109</v>
      </c>
      <c r="B48" s="12" t="s">
        <v>210</v>
      </c>
      <c r="C48" s="12" t="s">
        <v>211</v>
      </c>
      <c r="D48" s="12" t="s">
        <v>212</v>
      </c>
      <c r="E48" s="13" t="s">
        <v>60</v>
      </c>
      <c r="F48" s="65">
        <v>34666</v>
      </c>
      <c r="G48" s="13">
        <f t="shared" si="1"/>
        <v>23</v>
      </c>
      <c r="H48" s="13" t="s">
        <v>108</v>
      </c>
      <c r="I48" s="12" t="s">
        <v>22</v>
      </c>
      <c r="J48" s="13" t="s">
        <v>58</v>
      </c>
      <c r="K48" s="13">
        <v>1</v>
      </c>
      <c r="L48" s="13">
        <v>1</v>
      </c>
      <c r="N48" s="12" t="s">
        <v>55</v>
      </c>
      <c r="Y48" s="12" t="s">
        <v>29</v>
      </c>
      <c r="Z48" s="12" t="s">
        <v>196</v>
      </c>
      <c r="AA48" s="58" t="s">
        <v>65</v>
      </c>
      <c r="AB48" s="56">
        <v>42527</v>
      </c>
      <c r="AC48" s="58" t="s">
        <v>66</v>
      </c>
      <c r="AD48" s="58">
        <v>2016</v>
      </c>
      <c r="AE48" s="58" t="s">
        <v>213</v>
      </c>
    </row>
    <row r="49" spans="1:31" ht="25.5">
      <c r="A49" s="12">
        <v>109</v>
      </c>
      <c r="B49" s="12" t="s">
        <v>152</v>
      </c>
      <c r="C49" s="12" t="s">
        <v>43</v>
      </c>
      <c r="D49" s="11" t="s">
        <v>131</v>
      </c>
      <c r="E49" s="12" t="s">
        <v>20</v>
      </c>
      <c r="F49" s="18">
        <v>23895</v>
      </c>
      <c r="G49" s="14">
        <f t="shared" si="1"/>
        <v>53</v>
      </c>
      <c r="H49" s="59" t="s">
        <v>109</v>
      </c>
      <c r="I49" s="11" t="s">
        <v>22</v>
      </c>
      <c r="J49" s="15" t="s">
        <v>23</v>
      </c>
      <c r="K49" s="16">
        <v>33</v>
      </c>
      <c r="L49" s="16">
        <v>33</v>
      </c>
      <c r="M49" s="20" t="s">
        <v>49</v>
      </c>
      <c r="N49" s="17" t="s">
        <v>36</v>
      </c>
      <c r="O49" s="15"/>
      <c r="P49" s="17">
        <v>2014</v>
      </c>
      <c r="Q49" s="17"/>
      <c r="R49" s="17"/>
      <c r="S49" s="17"/>
      <c r="Y49" s="18"/>
      <c r="AA49" s="12"/>
      <c r="AB49" s="58"/>
      <c r="AE49" s="12" t="s">
        <v>254</v>
      </c>
    </row>
    <row r="50" spans="1:33" ht="12.75">
      <c r="A50" s="58">
        <v>109</v>
      </c>
      <c r="B50" s="12" t="s">
        <v>236</v>
      </c>
      <c r="C50" s="12" t="s">
        <v>122</v>
      </c>
      <c r="D50" s="12" t="s">
        <v>237</v>
      </c>
      <c r="E50" s="13" t="s">
        <v>20</v>
      </c>
      <c r="F50" s="65">
        <v>27332</v>
      </c>
      <c r="G50" s="13">
        <f t="shared" si="1"/>
        <v>43</v>
      </c>
      <c r="H50" s="59" t="s">
        <v>108</v>
      </c>
      <c r="I50" s="60" t="s">
        <v>22</v>
      </c>
      <c r="J50" s="13" t="s">
        <v>44</v>
      </c>
      <c r="N50" s="12" t="s">
        <v>55</v>
      </c>
      <c r="AF50" s="58"/>
      <c r="AG50" s="58"/>
    </row>
    <row r="51" spans="1:14" ht="12.75">
      <c r="A51" s="12">
        <v>109</v>
      </c>
      <c r="B51" s="12" t="s">
        <v>219</v>
      </c>
      <c r="C51" s="12" t="s">
        <v>204</v>
      </c>
      <c r="D51" s="12" t="s">
        <v>205</v>
      </c>
      <c r="E51" s="13" t="s">
        <v>20</v>
      </c>
      <c r="F51" s="65">
        <v>32027</v>
      </c>
      <c r="G51" s="13">
        <f t="shared" si="1"/>
        <v>31</v>
      </c>
      <c r="H51" s="13" t="s">
        <v>108</v>
      </c>
      <c r="I51" s="61" t="s">
        <v>22</v>
      </c>
      <c r="J51" s="13" t="s">
        <v>23</v>
      </c>
      <c r="K51" s="13">
        <v>5</v>
      </c>
      <c r="L51" s="13">
        <v>5</v>
      </c>
      <c r="N51" s="12" t="s">
        <v>55</v>
      </c>
    </row>
    <row r="52" spans="1:31" ht="12.75">
      <c r="A52" s="12">
        <v>109</v>
      </c>
      <c r="B52" s="24" t="s">
        <v>125</v>
      </c>
      <c r="C52" s="24" t="s">
        <v>126</v>
      </c>
      <c r="D52" s="24" t="s">
        <v>134</v>
      </c>
      <c r="E52" s="24" t="s">
        <v>20</v>
      </c>
      <c r="F52" s="54">
        <v>17383</v>
      </c>
      <c r="G52" s="14">
        <f t="shared" si="1"/>
        <v>71</v>
      </c>
      <c r="H52" s="59" t="s">
        <v>108</v>
      </c>
      <c r="I52" s="24" t="s">
        <v>22</v>
      </c>
      <c r="J52" s="60" t="s">
        <v>27</v>
      </c>
      <c r="K52" s="12">
        <v>46</v>
      </c>
      <c r="L52" s="12">
        <v>46</v>
      </c>
      <c r="M52" s="25" t="s">
        <v>42</v>
      </c>
      <c r="N52" s="12" t="s">
        <v>55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54"/>
      <c r="Z52" s="24"/>
      <c r="AA52" s="24"/>
      <c r="AB52" s="24"/>
      <c r="AC52"/>
      <c r="AD52"/>
      <c r="AE52" s="24" t="s">
        <v>260</v>
      </c>
    </row>
    <row r="53" spans="1:31" ht="12.75">
      <c r="A53" s="12">
        <v>109</v>
      </c>
      <c r="B53" s="24" t="s">
        <v>166</v>
      </c>
      <c r="C53" s="24" t="s">
        <v>38</v>
      </c>
      <c r="D53" s="24" t="s">
        <v>167</v>
      </c>
      <c r="E53" s="24" t="s">
        <v>20</v>
      </c>
      <c r="F53" s="54">
        <v>22431</v>
      </c>
      <c r="G53" s="14">
        <f t="shared" si="1"/>
        <v>57</v>
      </c>
      <c r="H53" s="59" t="s">
        <v>108</v>
      </c>
      <c r="I53" s="24" t="s">
        <v>22</v>
      </c>
      <c r="J53" s="63" t="s">
        <v>23</v>
      </c>
      <c r="K53" s="12">
        <v>33</v>
      </c>
      <c r="L53" s="12">
        <v>33</v>
      </c>
      <c r="M53" s="24" t="s">
        <v>42</v>
      </c>
      <c r="N53" s="12" t="s">
        <v>55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18"/>
      <c r="Z53" s="24"/>
      <c r="AA53" s="24"/>
      <c r="AB53" s="58"/>
      <c r="AC53"/>
      <c r="AD53"/>
      <c r="AE53" s="24" t="s">
        <v>254</v>
      </c>
    </row>
    <row r="54" spans="1:31" ht="12.75">
      <c r="A54" s="12">
        <v>109</v>
      </c>
      <c r="B54" s="24" t="s">
        <v>153</v>
      </c>
      <c r="C54" s="24" t="s">
        <v>154</v>
      </c>
      <c r="D54" s="24" t="s">
        <v>32</v>
      </c>
      <c r="E54" s="24" t="s">
        <v>20</v>
      </c>
      <c r="F54" s="54">
        <v>19998</v>
      </c>
      <c r="G54" s="14">
        <f t="shared" si="1"/>
        <v>63</v>
      </c>
      <c r="H54" s="59" t="s">
        <v>108</v>
      </c>
      <c r="I54" s="24" t="s">
        <v>267</v>
      </c>
      <c r="J54" s="58" t="s">
        <v>128</v>
      </c>
      <c r="K54" s="12">
        <v>42</v>
      </c>
      <c r="L54" s="12">
        <v>42</v>
      </c>
      <c r="M54" s="24" t="s">
        <v>42</v>
      </c>
      <c r="N54" s="12" t="s">
        <v>36</v>
      </c>
      <c r="O54" s="24"/>
      <c r="P54" s="24"/>
      <c r="Q54" s="24">
        <v>2013</v>
      </c>
      <c r="R54" s="24"/>
      <c r="S54" s="24"/>
      <c r="T54" s="24"/>
      <c r="U54" s="24"/>
      <c r="V54" s="24"/>
      <c r="W54" s="24"/>
      <c r="X54" s="24"/>
      <c r="Y54" s="54"/>
      <c r="Z54" s="24"/>
      <c r="AA54" s="24"/>
      <c r="AB54" s="24"/>
      <c r="AC54"/>
      <c r="AD54"/>
      <c r="AE54" s="24" t="s">
        <v>261</v>
      </c>
    </row>
    <row r="55" spans="1:31" ht="25.5">
      <c r="A55" s="12">
        <v>109</v>
      </c>
      <c r="B55" s="24" t="s">
        <v>155</v>
      </c>
      <c r="C55" s="24" t="s">
        <v>38</v>
      </c>
      <c r="D55" s="24" t="s">
        <v>129</v>
      </c>
      <c r="E55" s="24" t="s">
        <v>20</v>
      </c>
      <c r="F55" s="54">
        <v>25528</v>
      </c>
      <c r="G55" s="14">
        <f t="shared" si="1"/>
        <v>48</v>
      </c>
      <c r="H55" s="59" t="s">
        <v>109</v>
      </c>
      <c r="I55" s="24" t="s">
        <v>22</v>
      </c>
      <c r="J55" s="24" t="s">
        <v>23</v>
      </c>
      <c r="K55" s="12">
        <v>28</v>
      </c>
      <c r="L55" s="12">
        <v>28</v>
      </c>
      <c r="M55" s="57" t="s">
        <v>49</v>
      </c>
      <c r="N55" s="12" t="s">
        <v>70</v>
      </c>
      <c r="O55" s="24"/>
      <c r="P55" s="24">
        <v>2014</v>
      </c>
      <c r="Q55" s="24"/>
      <c r="R55" s="24"/>
      <c r="S55" s="24"/>
      <c r="T55" s="24"/>
      <c r="U55" s="24"/>
      <c r="V55" s="24"/>
      <c r="W55" s="24"/>
      <c r="X55" s="24"/>
      <c r="Y55" s="54"/>
      <c r="Z55" s="24"/>
      <c r="AA55" s="24"/>
      <c r="AB55" s="24"/>
      <c r="AC55"/>
      <c r="AD55"/>
      <c r="AE55" s="24" t="s">
        <v>262</v>
      </c>
    </row>
    <row r="56" spans="1:31" ht="12.75">
      <c r="A56" s="12">
        <v>109</v>
      </c>
      <c r="B56" s="12" t="s">
        <v>156</v>
      </c>
      <c r="C56" s="12" t="s">
        <v>130</v>
      </c>
      <c r="D56" s="12" t="s">
        <v>40</v>
      </c>
      <c r="E56" s="12" t="s">
        <v>20</v>
      </c>
      <c r="F56" s="18">
        <v>22755</v>
      </c>
      <c r="G56" s="14">
        <f t="shared" si="1"/>
        <v>56</v>
      </c>
      <c r="H56" s="59" t="s">
        <v>108</v>
      </c>
      <c r="I56" s="12" t="s">
        <v>22</v>
      </c>
      <c r="J56" s="12" t="s">
        <v>28</v>
      </c>
      <c r="K56" s="13">
        <v>34</v>
      </c>
      <c r="L56" s="13">
        <v>34</v>
      </c>
      <c r="M56" s="12" t="s">
        <v>49</v>
      </c>
      <c r="N56" s="12" t="s">
        <v>36</v>
      </c>
      <c r="P56" s="12">
        <v>2004</v>
      </c>
      <c r="Q56" s="12">
        <v>2005</v>
      </c>
      <c r="X56" s="21"/>
      <c r="Y56" s="18"/>
      <c r="AA56" s="12"/>
      <c r="AB56" s="12"/>
      <c r="AC56" s="31"/>
      <c r="AD56" s="31"/>
      <c r="AE56" s="12" t="s">
        <v>263</v>
      </c>
    </row>
    <row r="57" spans="1:31" ht="12.75">
      <c r="A57" s="12">
        <v>109</v>
      </c>
      <c r="B57" s="12" t="s">
        <v>157</v>
      </c>
      <c r="C57" s="12" t="s">
        <v>158</v>
      </c>
      <c r="D57" s="12" t="s">
        <v>159</v>
      </c>
      <c r="E57" s="12" t="s">
        <v>20</v>
      </c>
      <c r="F57" s="18">
        <v>23755</v>
      </c>
      <c r="G57" s="14">
        <f t="shared" si="1"/>
        <v>53</v>
      </c>
      <c r="H57" s="59" t="s">
        <v>108</v>
      </c>
      <c r="I57" s="12" t="s">
        <v>22</v>
      </c>
      <c r="J57" s="12" t="s">
        <v>23</v>
      </c>
      <c r="K57" s="13">
        <v>33</v>
      </c>
      <c r="L57" s="13">
        <v>33</v>
      </c>
      <c r="M57" s="12" t="s">
        <v>49</v>
      </c>
      <c r="N57" s="12" t="s">
        <v>55</v>
      </c>
      <c r="P57" s="12">
        <v>2014</v>
      </c>
      <c r="X57" s="21"/>
      <c r="Y57" s="18"/>
      <c r="AA57" s="12"/>
      <c r="AB57" s="12"/>
      <c r="AC57" s="31"/>
      <c r="AD57" s="31"/>
      <c r="AE57" s="12" t="s">
        <v>262</v>
      </c>
    </row>
    <row r="58" spans="1:33" ht="12.75">
      <c r="A58" s="12">
        <v>109</v>
      </c>
      <c r="B58" s="12" t="s">
        <v>160</v>
      </c>
      <c r="C58" s="12" t="s">
        <v>31</v>
      </c>
      <c r="D58" s="12" t="s">
        <v>34</v>
      </c>
      <c r="E58" s="12" t="s">
        <v>20</v>
      </c>
      <c r="F58" s="18">
        <v>26981</v>
      </c>
      <c r="G58" s="14">
        <f t="shared" si="1"/>
        <v>44</v>
      </c>
      <c r="H58" s="59" t="s">
        <v>108</v>
      </c>
      <c r="I58" s="12" t="s">
        <v>54</v>
      </c>
      <c r="J58" s="12" t="s">
        <v>111</v>
      </c>
      <c r="K58" s="13">
        <v>23</v>
      </c>
      <c r="L58" s="13">
        <v>23</v>
      </c>
      <c r="N58" s="12" t="s">
        <v>36</v>
      </c>
      <c r="P58" s="12">
        <v>2005</v>
      </c>
      <c r="Q58" s="12">
        <v>2004</v>
      </c>
      <c r="R58" s="12">
        <v>2013</v>
      </c>
      <c r="X58" s="21"/>
      <c r="Y58" s="18"/>
      <c r="AA58" s="12"/>
      <c r="AB58" s="12"/>
      <c r="AC58" s="31"/>
      <c r="AD58" s="31"/>
      <c r="AE58" s="12" t="s">
        <v>264</v>
      </c>
      <c r="AF58" s="58"/>
      <c r="AG58" s="58"/>
    </row>
    <row r="59" spans="1:33" ht="12.75">
      <c r="A59" s="12">
        <v>109</v>
      </c>
      <c r="B59" s="12" t="s">
        <v>284</v>
      </c>
      <c r="C59" s="12" t="s">
        <v>285</v>
      </c>
      <c r="D59" s="12" t="s">
        <v>286</v>
      </c>
      <c r="E59" s="12" t="s">
        <v>20</v>
      </c>
      <c r="F59" s="18">
        <v>33993</v>
      </c>
      <c r="G59" s="14">
        <f t="shared" si="1"/>
        <v>25</v>
      </c>
      <c r="H59" s="59" t="s">
        <v>108</v>
      </c>
      <c r="I59" s="12" t="s">
        <v>22</v>
      </c>
      <c r="J59" s="12" t="s">
        <v>282</v>
      </c>
      <c r="K59" s="13">
        <v>4</v>
      </c>
      <c r="L59" s="13">
        <v>4</v>
      </c>
      <c r="N59" s="12" t="s">
        <v>36</v>
      </c>
      <c r="P59" s="12">
        <v>2018</v>
      </c>
      <c r="X59" s="21"/>
      <c r="Y59" s="18"/>
      <c r="AA59" s="12"/>
      <c r="AB59" s="12"/>
      <c r="AC59" s="31"/>
      <c r="AD59" s="31"/>
      <c r="AE59" s="12" t="s">
        <v>291</v>
      </c>
      <c r="AF59" s="58"/>
      <c r="AG59" s="58"/>
    </row>
    <row r="60" spans="1:31" ht="12.75">
      <c r="A60" s="58">
        <v>109</v>
      </c>
      <c r="B60" s="12" t="s">
        <v>235</v>
      </c>
      <c r="C60" s="12" t="s">
        <v>185</v>
      </c>
      <c r="D60" s="12" t="s">
        <v>52</v>
      </c>
      <c r="E60" s="13" t="s">
        <v>20</v>
      </c>
      <c r="F60" s="65">
        <v>34535</v>
      </c>
      <c r="G60" s="13">
        <f t="shared" si="1"/>
        <v>24</v>
      </c>
      <c r="H60" s="59" t="s">
        <v>108</v>
      </c>
      <c r="I60" s="60" t="s">
        <v>22</v>
      </c>
      <c r="J60" s="13" t="s">
        <v>28</v>
      </c>
      <c r="K60" s="13">
        <v>0</v>
      </c>
      <c r="L60" s="13">
        <v>0</v>
      </c>
      <c r="Y60" s="12" t="s">
        <v>29</v>
      </c>
      <c r="Z60" s="12" t="s">
        <v>30</v>
      </c>
      <c r="AA60" s="21" t="s">
        <v>65</v>
      </c>
      <c r="AB60" s="56">
        <v>42975</v>
      </c>
      <c r="AC60" s="12" t="s">
        <v>234</v>
      </c>
      <c r="AD60" s="12">
        <v>2015</v>
      </c>
      <c r="AE60" s="12" t="s">
        <v>68</v>
      </c>
    </row>
    <row r="61" spans="1:27" ht="12.75">
      <c r="A61" s="12">
        <v>109</v>
      </c>
      <c r="B61" s="12" t="s">
        <v>188</v>
      </c>
      <c r="C61" s="12" t="s">
        <v>189</v>
      </c>
      <c r="D61" s="12" t="s">
        <v>190</v>
      </c>
      <c r="E61" s="12" t="s">
        <v>20</v>
      </c>
      <c r="F61" s="18">
        <v>22160</v>
      </c>
      <c r="G61" s="13">
        <f t="shared" si="1"/>
        <v>58</v>
      </c>
      <c r="H61" s="64" t="s">
        <v>108</v>
      </c>
      <c r="I61" s="12" t="s">
        <v>22</v>
      </c>
      <c r="J61" s="58" t="s">
        <v>23</v>
      </c>
      <c r="K61" s="13">
        <v>34</v>
      </c>
      <c r="L61" s="13">
        <v>34</v>
      </c>
      <c r="M61" s="58" t="s">
        <v>42</v>
      </c>
      <c r="N61" s="58" t="s">
        <v>70</v>
      </c>
      <c r="Z61" s="58"/>
      <c r="AA61" s="58"/>
    </row>
    <row r="62" spans="1:31" ht="25.5">
      <c r="A62" s="12">
        <v>109</v>
      </c>
      <c r="B62" s="12" t="s">
        <v>200</v>
      </c>
      <c r="C62" s="12" t="s">
        <v>201</v>
      </c>
      <c r="D62" s="12" t="s">
        <v>202</v>
      </c>
      <c r="E62" s="12" t="s">
        <v>20</v>
      </c>
      <c r="F62" s="65">
        <v>34467</v>
      </c>
      <c r="G62" s="13">
        <f t="shared" si="1"/>
        <v>24</v>
      </c>
      <c r="H62" s="59" t="s">
        <v>109</v>
      </c>
      <c r="I62" s="58" t="s">
        <v>22</v>
      </c>
      <c r="J62" s="60" t="s">
        <v>27</v>
      </c>
      <c r="K62" s="13">
        <v>3</v>
      </c>
      <c r="L62" s="13">
        <v>3</v>
      </c>
      <c r="N62" s="12" t="s">
        <v>55</v>
      </c>
      <c r="AA62" s="58" t="s">
        <v>65</v>
      </c>
      <c r="AB62" s="18">
        <v>42242</v>
      </c>
      <c r="AC62" s="12" t="s">
        <v>168</v>
      </c>
      <c r="AD62" s="12">
        <v>2014</v>
      </c>
      <c r="AE62" s="12" t="s">
        <v>169</v>
      </c>
    </row>
    <row r="63" spans="1:31" ht="12.75">
      <c r="A63" s="12">
        <v>109</v>
      </c>
      <c r="B63" s="12" t="s">
        <v>161</v>
      </c>
      <c r="C63" s="12" t="s">
        <v>25</v>
      </c>
      <c r="D63" s="12" t="s">
        <v>50</v>
      </c>
      <c r="E63" s="12" t="s">
        <v>20</v>
      </c>
      <c r="F63" s="18">
        <v>23411</v>
      </c>
      <c r="G63" s="14">
        <f t="shared" si="1"/>
        <v>54</v>
      </c>
      <c r="H63" s="59" t="s">
        <v>108</v>
      </c>
      <c r="I63" s="12" t="s">
        <v>22</v>
      </c>
      <c r="J63" s="60" t="s">
        <v>48</v>
      </c>
      <c r="K63" s="13">
        <v>30</v>
      </c>
      <c r="L63" s="13">
        <v>30</v>
      </c>
      <c r="M63" s="12" t="s">
        <v>49</v>
      </c>
      <c r="N63" s="12" t="s">
        <v>36</v>
      </c>
      <c r="P63" s="12">
        <v>2014</v>
      </c>
      <c r="Q63" s="12">
        <v>2009</v>
      </c>
      <c r="R63" s="12">
        <v>2015</v>
      </c>
      <c r="W63" s="12">
        <v>2008</v>
      </c>
      <c r="X63" s="21"/>
      <c r="Y63" s="18"/>
      <c r="AA63" s="12"/>
      <c r="AB63" s="12"/>
      <c r="AC63" s="31"/>
      <c r="AD63" s="31"/>
      <c r="AE63" s="12" t="s">
        <v>265</v>
      </c>
    </row>
    <row r="64" spans="1:31" ht="25.5">
      <c r="A64" s="12">
        <v>109</v>
      </c>
      <c r="B64" s="12" t="s">
        <v>132</v>
      </c>
      <c r="C64" s="12" t="s">
        <v>51</v>
      </c>
      <c r="D64" s="12" t="s">
        <v>37</v>
      </c>
      <c r="E64" s="12" t="s">
        <v>20</v>
      </c>
      <c r="F64" s="18">
        <v>25929</v>
      </c>
      <c r="G64" s="14">
        <f t="shared" si="1"/>
        <v>47</v>
      </c>
      <c r="H64" s="59" t="s">
        <v>109</v>
      </c>
      <c r="I64" s="12" t="s">
        <v>22</v>
      </c>
      <c r="J64" s="12" t="s">
        <v>23</v>
      </c>
      <c r="K64" s="13">
        <v>25</v>
      </c>
      <c r="L64" s="13">
        <v>25</v>
      </c>
      <c r="N64" s="12" t="s">
        <v>55</v>
      </c>
      <c r="P64" s="12">
        <v>2005</v>
      </c>
      <c r="X64" s="21"/>
      <c r="Y64" s="18"/>
      <c r="AA64" s="12"/>
      <c r="AB64" s="12"/>
      <c r="AC64" s="31"/>
      <c r="AD64" s="31"/>
      <c r="AE64" s="12" t="s">
        <v>266</v>
      </c>
    </row>
  </sheetData>
  <sheetProtection/>
  <autoFilter ref="A1:AE57">
    <sortState ref="A2:AE64">
      <sortCondition sortBy="value" ref="B2:B64"/>
    </sortState>
  </autoFilter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Арнаутова</dc:creator>
  <cp:keywords/>
  <dc:description/>
  <cp:lastModifiedBy>Альбина</cp:lastModifiedBy>
  <cp:lastPrinted>2017-05-11T09:25:29Z</cp:lastPrinted>
  <dcterms:created xsi:type="dcterms:W3CDTF">2013-01-09T04:49:17Z</dcterms:created>
  <dcterms:modified xsi:type="dcterms:W3CDTF">2018-08-30T09:32:25Z</dcterms:modified>
  <cp:category/>
  <cp:version/>
  <cp:contentType/>
  <cp:contentStatus/>
</cp:coreProperties>
</file>